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ㅇㅇ\"/>
    </mc:Choice>
  </mc:AlternateContent>
  <xr:revisionPtr revIDLastSave="0" documentId="8_{990C5BD7-EBBC-4154-8502-2FFCCDD03A93}" xr6:coauthVersionLast="36" xr6:coauthVersionMax="36" xr10:uidLastSave="{00000000-0000-0000-0000-000000000000}"/>
  <bookViews>
    <workbookView xWindow="1560" yWindow="0" windowWidth="31200" windowHeight="16485" xr2:uid="{00000000-000D-0000-FFFF-FFFF00000000}"/>
  </bookViews>
  <sheets>
    <sheet name="배치 집계현황" sheetId="11" r:id="rId1"/>
    <sheet name="업무별 집계현황" sheetId="2" state="hidden" r:id="rId2"/>
    <sheet name="시큐어코딩자료" sheetId="1" r:id="rId3"/>
    <sheet name="가이드" sheetId="3" r:id="rId4"/>
  </sheets>
  <definedNames>
    <definedName name="_xlnm._FilterDatabase" localSheetId="3" hidden="1">가이드!$N$1:$P$90</definedName>
    <definedName name="_xlnm._FilterDatabase" localSheetId="2" hidden="1">시큐어코딩자료!$A$1:$AC$4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2" l="1"/>
  <c r="F17" i="2"/>
  <c r="F6" i="2"/>
  <c r="F10" i="2"/>
  <c r="F14" i="2"/>
  <c r="F7" i="2"/>
  <c r="F4" i="2"/>
  <c r="F15" i="2"/>
  <c r="F12" i="2"/>
  <c r="F8" i="2"/>
  <c r="F13" i="2"/>
  <c r="F16" i="2"/>
  <c r="F9" i="2"/>
  <c r="F11" i="2"/>
  <c r="H4" i="2"/>
  <c r="H8" i="2"/>
  <c r="I8" i="2"/>
  <c r="J8" i="2"/>
  <c r="K8" i="2"/>
  <c r="H10" i="2"/>
  <c r="I10" i="2"/>
  <c r="K10" i="2"/>
  <c r="J10" i="2"/>
  <c r="H9" i="2"/>
  <c r="I9" i="2"/>
  <c r="J9" i="2"/>
  <c r="K9" i="2"/>
  <c r="I12" i="2"/>
  <c r="H12" i="2"/>
  <c r="J12" i="2"/>
  <c r="K12" i="2"/>
  <c r="I6" i="2"/>
  <c r="H6" i="2"/>
  <c r="J6" i="2"/>
  <c r="K6" i="2"/>
  <c r="I14" i="2"/>
  <c r="J14" i="2"/>
  <c r="K14" i="2"/>
  <c r="H14" i="2"/>
  <c r="H16" i="2"/>
  <c r="K16" i="2"/>
  <c r="J16" i="2"/>
  <c r="I16" i="2"/>
  <c r="I4" i="2"/>
  <c r="I11" i="2"/>
  <c r="J11" i="2"/>
  <c r="K11" i="2"/>
  <c r="H11" i="2"/>
  <c r="H15" i="2"/>
  <c r="I15" i="2"/>
  <c r="K15" i="2"/>
  <c r="J15" i="2"/>
  <c r="J4" i="2"/>
  <c r="I5" i="2"/>
  <c r="J5" i="2"/>
  <c r="K5" i="2"/>
  <c r="H5" i="2"/>
  <c r="H17" i="2"/>
  <c r="I17" i="2"/>
  <c r="J17" i="2"/>
  <c r="K17" i="2"/>
  <c r="K4" i="2"/>
  <c r="H7" i="2"/>
  <c r="J7" i="2"/>
  <c r="I7" i="2"/>
  <c r="K7" i="2"/>
  <c r="J13" i="2"/>
  <c r="H13" i="2"/>
  <c r="I13" i="2"/>
  <c r="K13" i="2"/>
  <c r="B13" i="2" l="1"/>
  <c r="B11" i="2"/>
  <c r="B16" i="2"/>
  <c r="B8" i="2"/>
  <c r="B12" i="2"/>
  <c r="B9" i="2"/>
  <c r="B10" i="2"/>
  <c r="B6" i="2"/>
  <c r="B17" i="2"/>
  <c r="B5" i="2"/>
  <c r="B15" i="2"/>
  <c r="B4" i="2"/>
  <c r="B7" i="2"/>
  <c r="B14" i="2"/>
  <c r="M10" i="2"/>
  <c r="M13" i="2"/>
  <c r="M15" i="2"/>
  <c r="M5" i="2"/>
  <c r="M6" i="2"/>
  <c r="M7" i="2"/>
  <c r="M14" i="2"/>
  <c r="M17" i="2"/>
  <c r="M11" i="2"/>
  <c r="M16" i="2"/>
  <c r="M9" i="2"/>
  <c r="M8" i="2"/>
  <c r="M4" i="2"/>
  <c r="M12" i="2"/>
  <c r="F18" i="2"/>
  <c r="G17" i="2" s="1"/>
  <c r="J18" i="2"/>
  <c r="I18" i="2"/>
  <c r="H18" i="2"/>
  <c r="K18" i="2"/>
  <c r="L17" i="11" l="1"/>
  <c r="L5" i="11"/>
  <c r="I8" i="11"/>
  <c r="L8" i="11"/>
  <c r="H13" i="11"/>
  <c r="J13" i="11"/>
  <c r="G4" i="11"/>
  <c r="G5" i="11"/>
  <c r="H5" i="11"/>
  <c r="I5" i="11"/>
  <c r="J5" i="11"/>
  <c r="G13" i="11"/>
  <c r="L7" i="11"/>
  <c r="G11" i="11"/>
  <c r="I11" i="11"/>
  <c r="I13" i="11"/>
  <c r="G14" i="11"/>
  <c r="H14" i="11"/>
  <c r="I14" i="11"/>
  <c r="J14" i="11"/>
  <c r="H11" i="11"/>
  <c r="L10" i="11"/>
  <c r="L12" i="11"/>
  <c r="L13" i="11"/>
  <c r="I9" i="11"/>
  <c r="J9" i="11"/>
  <c r="J11" i="11"/>
  <c r="H16" i="11"/>
  <c r="G16" i="11"/>
  <c r="I16" i="11"/>
  <c r="J16" i="11"/>
  <c r="H9" i="11"/>
  <c r="L6" i="11"/>
  <c r="H12" i="11"/>
  <c r="I12" i="11"/>
  <c r="G9" i="11"/>
  <c r="G7" i="11"/>
  <c r="J7" i="11"/>
  <c r="I7" i="11"/>
  <c r="H7" i="11"/>
  <c r="H4" i="11"/>
  <c r="L9" i="11"/>
  <c r="I4" i="11"/>
  <c r="H17" i="11"/>
  <c r="J12" i="11"/>
  <c r="G12" i="11"/>
  <c r="G8" i="11"/>
  <c r="H8" i="11"/>
  <c r="J8" i="11"/>
  <c r="C16" i="11"/>
  <c r="C5" i="11"/>
  <c r="F6" i="11"/>
  <c r="D8" i="11"/>
  <c r="B10" i="11"/>
  <c r="E11" i="11"/>
  <c r="C13" i="11"/>
  <c r="D16" i="11"/>
  <c r="D5" i="11"/>
  <c r="B7" i="11"/>
  <c r="E8" i="11"/>
  <c r="C10" i="11"/>
  <c r="D13" i="11"/>
  <c r="D10" i="11"/>
  <c r="B9" i="11"/>
  <c r="C12" i="11"/>
  <c r="B6" i="11"/>
  <c r="E7" i="11"/>
  <c r="C9" i="11"/>
  <c r="D12" i="11"/>
  <c r="B14" i="11"/>
  <c r="E15" i="11"/>
  <c r="C17" i="11"/>
  <c r="E6" i="11"/>
  <c r="E14" i="11"/>
  <c r="E4" i="11"/>
  <c r="B15" i="11"/>
  <c r="E5" i="11"/>
  <c r="B12" i="11"/>
  <c r="D15" i="11"/>
  <c r="C6" i="11"/>
  <c r="D9" i="11"/>
  <c r="B11" i="11"/>
  <c r="E12" i="11"/>
  <c r="C14" i="11"/>
  <c r="D17" i="11"/>
  <c r="B5" i="11"/>
  <c r="D11" i="11"/>
  <c r="E13" i="11"/>
  <c r="D6" i="11"/>
  <c r="B8" i="11"/>
  <c r="E9" i="11"/>
  <c r="C11" i="11"/>
  <c r="D14" i="11"/>
  <c r="B16" i="11"/>
  <c r="E17" i="11"/>
  <c r="C8" i="11"/>
  <c r="B13" i="11"/>
  <c r="E16" i="11"/>
  <c r="C7" i="11"/>
  <c r="C15" i="11"/>
  <c r="D7" i="11"/>
  <c r="E10" i="11"/>
  <c r="B17" i="11"/>
  <c r="D4" i="11"/>
  <c r="B4" i="11"/>
  <c r="C4" i="11"/>
  <c r="L14" i="11"/>
  <c r="L15" i="11"/>
  <c r="J6" i="11"/>
  <c r="J4" i="11"/>
  <c r="I17" i="11"/>
  <c r="J17" i="11"/>
  <c r="G17" i="11"/>
  <c r="G6" i="11"/>
  <c r="H6" i="11"/>
  <c r="I6" i="11"/>
  <c r="L11" i="11"/>
  <c r="L4" i="11"/>
  <c r="L16" i="11"/>
  <c r="H10" i="11"/>
  <c r="J10" i="11"/>
  <c r="G15" i="11"/>
  <c r="I15" i="11"/>
  <c r="H15" i="11"/>
  <c r="J15" i="11"/>
  <c r="I10" i="11"/>
  <c r="G10" i="11"/>
  <c r="G6" i="2"/>
  <c r="F16" i="11" s="1"/>
  <c r="G10" i="2"/>
  <c r="F13" i="11" s="1"/>
  <c r="G13" i="2"/>
  <c r="F10" i="11" s="1"/>
  <c r="G16" i="2"/>
  <c r="F7" i="11" s="1"/>
  <c r="G14" i="2"/>
  <c r="F9" i="11" s="1"/>
  <c r="G5" i="2"/>
  <c r="F17" i="11" s="1"/>
  <c r="G9" i="2"/>
  <c r="F14" i="11" s="1"/>
  <c r="G12" i="2"/>
  <c r="F11" i="11" s="1"/>
  <c r="G7" i="2"/>
  <c r="F15" i="11" s="1"/>
  <c r="G8" i="2"/>
  <c r="F5" i="11" s="1"/>
  <c r="G11" i="2"/>
  <c r="F12" i="11" s="1"/>
  <c r="G4" i="2"/>
  <c r="F4" i="11" s="1"/>
  <c r="G15" i="2"/>
  <c r="F8" i="11" s="1"/>
  <c r="M18" i="2"/>
  <c r="J18" i="11" l="1"/>
  <c r="I18" i="11"/>
  <c r="H18" i="11"/>
  <c r="E18" i="11"/>
  <c r="G18" i="11"/>
  <c r="L18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민성수(대보컨소시엄)</author>
  </authors>
  <commentList>
    <comment ref="J3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예외처리는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고객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민성수(대보컨소시엄)</author>
  </authors>
  <commentList>
    <comment ref="K3" authorId="0" shapeId="0" xr:uid="{00000000-0006-0000-0100-000001000000}">
      <text>
        <r>
          <rPr>
            <b/>
            <sz val="9"/>
            <color indexed="81"/>
            <rFont val="돋움"/>
            <family val="3"/>
            <charset val="129"/>
          </rPr>
          <t>예외처리는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고객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심승복(대보컨소시엄)</author>
  </authors>
  <commentList>
    <comment ref="R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** </t>
        </r>
        <r>
          <rPr>
            <b/>
            <sz val="9"/>
            <color indexed="81"/>
            <rFont val="돋움체"/>
            <family val="3"/>
            <charset val="129"/>
          </rPr>
          <t>안내</t>
        </r>
        <r>
          <rPr>
            <b/>
            <sz val="9"/>
            <color indexed="81"/>
            <rFont val="Tahoma"/>
            <family val="2"/>
          </rPr>
          <t xml:space="preserve"> **</t>
        </r>
        <r>
          <rPr>
            <sz val="9"/>
            <color indexed="81"/>
            <rFont val="돋움체"/>
            <family val="3"/>
            <charset val="129"/>
          </rPr>
          <t xml:space="preserve">
담당자는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체"/>
            <family val="3"/>
            <charset val="129"/>
          </rPr>
          <t>스패로우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체"/>
            <family val="3"/>
            <charset val="129"/>
          </rPr>
          <t>담당자로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체"/>
            <family val="3"/>
            <charset val="129"/>
          </rPr>
          <t>지정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체"/>
            <family val="3"/>
            <charset val="129"/>
          </rPr>
          <t>되어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체"/>
            <family val="3"/>
            <charset val="129"/>
          </rPr>
          <t>있습니다</t>
        </r>
        <r>
          <rPr>
            <sz val="9"/>
            <color indexed="81"/>
            <rFont val="Tahoma"/>
            <family val="2"/>
          </rPr>
          <t xml:space="preserve">.
</t>
        </r>
        <r>
          <rPr>
            <sz val="9"/>
            <color indexed="81"/>
            <rFont val="돋움체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체"/>
            <family val="3"/>
            <charset val="129"/>
          </rPr>
          <t>소스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체"/>
            <family val="3"/>
            <charset val="129"/>
          </rPr>
          <t>담당자로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체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체"/>
            <family val="3"/>
            <charset val="129"/>
          </rPr>
          <t>부탁드립니다</t>
        </r>
        <r>
          <rPr>
            <sz val="9"/>
            <color indexed="81"/>
            <rFont val="Tahoma"/>
            <family val="2"/>
          </rPr>
          <t xml:space="preserve">.
</t>
        </r>
        <r>
          <rPr>
            <sz val="9"/>
            <color indexed="81"/>
            <rFont val="돋움체"/>
            <family val="3"/>
            <charset val="129"/>
          </rPr>
          <t>감사합니다</t>
        </r>
        <r>
          <rPr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<sst xmlns="http://schemas.openxmlformats.org/spreadsheetml/2006/main" count="300" uniqueCount="247">
  <si>
    <t>ID</t>
  </si>
  <si>
    <t>유형</t>
  </si>
  <si>
    <t>위험도</t>
  </si>
  <si>
    <t>언어</t>
  </si>
  <si>
    <t>레퍼런스</t>
  </si>
  <si>
    <t>체커 타입</t>
  </si>
  <si>
    <t>체커 키</t>
  </si>
  <si>
    <t>체커명</t>
  </si>
  <si>
    <t>라인</t>
  </si>
  <si>
    <t>파일명</t>
  </si>
  <si>
    <t>함수</t>
  </si>
  <si>
    <t>경로</t>
  </si>
  <si>
    <t>A.S</t>
  </si>
  <si>
    <t>유사 이슈 그룹</t>
  </si>
  <si>
    <t>이슈 상태</t>
  </si>
  <si>
    <t>이슈 담당자</t>
  </si>
  <si>
    <t>검출 시간</t>
  </si>
  <si>
    <t>체커 설명</t>
  </si>
  <si>
    <t>이슈 의견</t>
  </si>
  <si>
    <t>소스 코드</t>
  </si>
  <si>
    <t>* 시큐어 코딩 작업 가이드</t>
    <phoneticPr fontId="4" type="noConversion"/>
  </si>
  <si>
    <t>[절차]</t>
    <phoneticPr fontId="4" type="noConversion"/>
  </si>
  <si>
    <t>순서</t>
    <phoneticPr fontId="4" type="noConversion"/>
  </si>
  <si>
    <t>작업</t>
    <phoneticPr fontId="4" type="noConversion"/>
  </si>
  <si>
    <t>R&amp;R</t>
    <phoneticPr fontId="4" type="noConversion"/>
  </si>
  <si>
    <t>확인</t>
    <phoneticPr fontId="4" type="noConversion"/>
  </si>
  <si>
    <t>시큐어 코딩 배포</t>
    <phoneticPr fontId="4" type="noConversion"/>
  </si>
  <si>
    <t>아키팀</t>
    <phoneticPr fontId="4" type="noConversion"/>
  </si>
  <si>
    <t>보안취약 사항 확인 후 담당팀/담당자 지정</t>
    <phoneticPr fontId="4" type="noConversion"/>
  </si>
  <si>
    <t>응용PL</t>
    <phoneticPr fontId="4" type="noConversion"/>
  </si>
  <si>
    <t>보안취약점 조치 및 예외 처리 고객 확인</t>
    <phoneticPr fontId="4" type="noConversion"/>
  </si>
  <si>
    <t>응용업무담당자, PL</t>
    <phoneticPr fontId="4" type="noConversion"/>
  </si>
  <si>
    <t>각 업무담당PI</t>
    <phoneticPr fontId="4" type="noConversion"/>
  </si>
  <si>
    <t>각 업무팀에서 보안조치된 내용 취합</t>
    <phoneticPr fontId="4" type="noConversion"/>
  </si>
  <si>
    <t>[작업방법]</t>
    <phoneticPr fontId="4" type="noConversion"/>
  </si>
  <si>
    <t>2. 작업의 처리는 위험도가 높은 것 부터 먼저 조치한다.</t>
    <phoneticPr fontId="4" type="noConversion"/>
  </si>
  <si>
    <r>
      <t xml:space="preserve">3. 각업무팀의 PL은 </t>
    </r>
    <r>
      <rPr>
        <sz val="12"/>
        <color rgb="FF0070C0"/>
        <rFont val="Calibri Light"/>
        <family val="3"/>
        <charset val="129"/>
        <scheme val="major"/>
      </rPr>
      <t>시큐어코딩 탭의 "AC"열의 업무명을 보고 담당자를 배정</t>
    </r>
    <r>
      <rPr>
        <sz val="12"/>
        <rFont val="Calibri Light"/>
        <family val="3"/>
        <charset val="129"/>
        <scheme val="major"/>
      </rPr>
      <t xml:space="preserve">한다. </t>
    </r>
    <phoneticPr fontId="4" type="noConversion"/>
  </si>
  <si>
    <t>4. 각업무팀의 개발 담당자는 배정된 프로그램을 확인하고 본인의 업무영역인지 확인하고 만약 본인의 업무가 아니면</t>
    <phoneticPr fontId="4" type="noConversion"/>
  </si>
  <si>
    <t xml:space="preserve">    시큐어 코딩 탭의 "Q" 열의 담당팀과 담당자열에 "본인팀-&gt;이관팀"으로 변경해서 해당 이관팀의 PL한테 전달한다.</t>
    <phoneticPr fontId="4" type="noConversion"/>
  </si>
  <si>
    <t>5. 이관된 업무팀은 시큐어 코딩탭의 "Q"열과 "R"열의 담당팀과 담당자를 배정해서 조치 필요</t>
    <phoneticPr fontId="4" type="noConversion"/>
  </si>
  <si>
    <t>6. 담당팀의 PL은 시큐어코딩 자료를 취합해서 매주 조치한 결과를 보고한다.</t>
    <phoneticPr fontId="4" type="noConversion"/>
  </si>
  <si>
    <t xml:space="preserve">   참고) 조치상태 : 조치완료,조치중,미조치,예외처리</t>
    <phoneticPr fontId="4" type="noConversion"/>
  </si>
  <si>
    <t>- 조치완료 : 취약점 조치가 완료된 상태</t>
    <phoneticPr fontId="4" type="noConversion"/>
  </si>
  <si>
    <t>- 조치중 : 현재 취약점 조치가 진행중인 상태(고객 확인 포함)</t>
    <phoneticPr fontId="4" type="noConversion"/>
  </si>
  <si>
    <t>- 미조치 : 취약점 미조치 상태(기본)</t>
    <phoneticPr fontId="4" type="noConversion"/>
  </si>
  <si>
    <t>- 예외처리 : 예외 처리는 반드시 고객 확인 후 처리</t>
    <phoneticPr fontId="4" type="noConversion"/>
  </si>
  <si>
    <r>
      <t>1. 배포된 시큐어코딩 점검결과를 각 팀별로 필터링해서 작업 후 올려 놓을 것</t>
    </r>
    <r>
      <rPr>
        <sz val="12"/>
        <rFont val="Calibri Light"/>
        <family val="2"/>
        <scheme val="major"/>
      </rPr>
      <t xml:space="preserve"> 매주 작업결과 확인 필요</t>
    </r>
    <phoneticPr fontId="4" type="noConversion"/>
  </si>
  <si>
    <t>순번</t>
    <phoneticPr fontId="14" type="noConversion"/>
  </si>
  <si>
    <t>업무명</t>
    <phoneticPr fontId="14" type="noConversion"/>
  </si>
  <si>
    <t>업무코드</t>
    <phoneticPr fontId="14" type="noConversion"/>
  </si>
  <si>
    <t>검출수(T)</t>
    <phoneticPr fontId="14" type="noConversion"/>
  </si>
  <si>
    <t>검출비율</t>
    <phoneticPr fontId="14" type="noConversion"/>
  </si>
  <si>
    <t>조치상태</t>
    <phoneticPr fontId="14" type="noConversion"/>
  </si>
  <si>
    <t>조치완료율((F+E)/T)</t>
    <phoneticPr fontId="14" type="noConversion"/>
  </si>
  <si>
    <t>조치완료(F)</t>
    <phoneticPr fontId="14" type="noConversion"/>
  </si>
  <si>
    <t>조치중</t>
    <phoneticPr fontId="14" type="noConversion"/>
  </si>
  <si>
    <t>미조치</t>
    <phoneticPr fontId="14" type="noConversion"/>
  </si>
  <si>
    <t>예외처리(E)</t>
    <phoneticPr fontId="14" type="noConversion"/>
  </si>
  <si>
    <t>공통</t>
    <phoneticPr fontId="14" type="noConversion"/>
  </si>
  <si>
    <t>예산관리</t>
    <phoneticPr fontId="14" type="noConversion"/>
  </si>
  <si>
    <t>BM</t>
    <phoneticPr fontId="14" type="noConversion"/>
  </si>
  <si>
    <t>관리회계</t>
    <phoneticPr fontId="14" type="noConversion"/>
  </si>
  <si>
    <t>CO</t>
    <phoneticPr fontId="14" type="noConversion"/>
  </si>
  <si>
    <t>재무</t>
    <phoneticPr fontId="14" type="noConversion"/>
  </si>
  <si>
    <t>FI</t>
    <phoneticPr fontId="14" type="noConversion"/>
  </si>
  <si>
    <t>총무</t>
    <phoneticPr fontId="14" type="noConversion"/>
  </si>
  <si>
    <t>GA</t>
    <phoneticPr fontId="14" type="noConversion"/>
  </si>
  <si>
    <t>인사</t>
    <phoneticPr fontId="14" type="noConversion"/>
  </si>
  <si>
    <t>HR</t>
    <phoneticPr fontId="14" type="noConversion"/>
  </si>
  <si>
    <t>회사기준관리</t>
    <phoneticPr fontId="14" type="noConversion"/>
  </si>
  <si>
    <t>MA</t>
    <phoneticPr fontId="14" type="noConversion"/>
  </si>
  <si>
    <t>구매관리</t>
    <phoneticPr fontId="14" type="noConversion"/>
  </si>
  <si>
    <t>PU</t>
    <phoneticPr fontId="14" type="noConversion"/>
  </si>
  <si>
    <t>SFA</t>
    <phoneticPr fontId="14" type="noConversion"/>
  </si>
  <si>
    <t>SF</t>
    <phoneticPr fontId="14" type="noConversion"/>
  </si>
  <si>
    <t>합 계</t>
    <phoneticPr fontId="14" type="noConversion"/>
  </si>
  <si>
    <t>담당팀</t>
    <phoneticPr fontId="14" type="noConversion"/>
  </si>
  <si>
    <t>담당자</t>
    <phoneticPr fontId="14" type="noConversion"/>
  </si>
  <si>
    <t>처리예정일</t>
    <phoneticPr fontId="14" type="noConversion"/>
  </si>
  <si>
    <t>처리완료일</t>
    <phoneticPr fontId="14" type="noConversion"/>
  </si>
  <si>
    <t>처리상태</t>
    <phoneticPr fontId="14" type="noConversion"/>
  </si>
  <si>
    <t>예외처리사유</t>
    <phoneticPr fontId="14" type="noConversion"/>
  </si>
  <si>
    <r>
      <rPr>
        <b/>
        <sz val="12"/>
        <rFont val="맑은 고딕"/>
        <family val="2"/>
        <charset val="129"/>
      </rPr>
      <t>업무코드</t>
    </r>
    <phoneticPr fontId="2" type="noConversion"/>
  </si>
  <si>
    <r>
      <rPr>
        <b/>
        <sz val="12"/>
        <rFont val="맑은 고딕"/>
        <family val="2"/>
        <charset val="129"/>
      </rPr>
      <t>업무명</t>
    </r>
    <phoneticPr fontId="2" type="noConversion"/>
  </si>
  <si>
    <t>프로젝트약어</t>
    <phoneticPr fontId="2" type="noConversion"/>
  </si>
  <si>
    <t>대문자</t>
    <phoneticPr fontId="2" type="noConversion"/>
  </si>
  <si>
    <t>업무명</t>
    <phoneticPr fontId="2" type="noConversion"/>
  </si>
  <si>
    <t>CM</t>
    <phoneticPr fontId="14" type="noConversion"/>
  </si>
  <si>
    <t>연구과제</t>
    <phoneticPr fontId="14" type="noConversion"/>
  </si>
  <si>
    <t>RD</t>
    <phoneticPr fontId="14" type="noConversion"/>
  </si>
  <si>
    <t>그룹웨어</t>
    <phoneticPr fontId="14" type="noConversion"/>
  </si>
  <si>
    <t>GW</t>
    <phoneticPr fontId="14" type="noConversion"/>
  </si>
  <si>
    <t>건설</t>
    <phoneticPr fontId="14" type="noConversion"/>
  </si>
  <si>
    <t>CMN</t>
    <phoneticPr fontId="14" type="noConversion"/>
  </si>
  <si>
    <t>시설</t>
    <phoneticPr fontId="14" type="noConversion"/>
  </si>
  <si>
    <t>FMG</t>
    <phoneticPr fontId="14" type="noConversion"/>
  </si>
  <si>
    <t>전략경영성과</t>
    <phoneticPr fontId="14" type="noConversion"/>
  </si>
  <si>
    <t>SMP</t>
    <phoneticPr fontId="14" type="noConversion"/>
  </si>
  <si>
    <t>nges-batch-bm</t>
  </si>
  <si>
    <t>nges-batch-fi</t>
  </si>
  <si>
    <t>nges-batch-hr</t>
  </si>
  <si>
    <t>nges-batch-pu</t>
  </si>
  <si>
    <t>nges-batch-cm</t>
  </si>
  <si>
    <t>nges-batch-cmn</t>
  </si>
  <si>
    <t>nges-batch-co</t>
  </si>
  <si>
    <t>nges-batch-fmg</t>
  </si>
  <si>
    <t>nges-batch-ga</t>
  </si>
  <si>
    <t>nges-batch-gw</t>
  </si>
  <si>
    <t>nges-batch-ma</t>
  </si>
  <si>
    <t>nges-batch-rd</t>
  </si>
  <si>
    <t>nges-batch-sf</t>
  </si>
  <si>
    <t>nges-batch-smp</t>
  </si>
  <si>
    <t>bm</t>
  </si>
  <si>
    <t>fi</t>
  </si>
  <si>
    <t>hr</t>
  </si>
  <si>
    <t>pu</t>
  </si>
  <si>
    <t>cm</t>
  </si>
  <si>
    <t>cmn</t>
  </si>
  <si>
    <t>co</t>
  </si>
  <si>
    <t>fmg</t>
  </si>
  <si>
    <t>ga</t>
  </si>
  <si>
    <t>gw</t>
  </si>
  <si>
    <t>ma</t>
  </si>
  <si>
    <t>rd</t>
  </si>
  <si>
    <t>sf</t>
  </si>
  <si>
    <t>smp</t>
  </si>
  <si>
    <t>BM</t>
  </si>
  <si>
    <t>FI</t>
  </si>
  <si>
    <t>HR</t>
  </si>
  <si>
    <t>PU</t>
  </si>
  <si>
    <t>CM</t>
  </si>
  <si>
    <t>CMN</t>
  </si>
  <si>
    <t>CO</t>
  </si>
  <si>
    <t>FMG</t>
  </si>
  <si>
    <t>GA</t>
  </si>
  <si>
    <t>GW</t>
  </si>
  <si>
    <t>MA</t>
  </si>
  <si>
    <t>RD</t>
  </si>
  <si>
    <t>SF</t>
  </si>
  <si>
    <t>SMP</t>
  </si>
  <si>
    <t>공통</t>
    <phoneticPr fontId="2" type="noConversion"/>
  </si>
  <si>
    <t>예산관리</t>
    <phoneticPr fontId="2" type="noConversion"/>
  </si>
  <si>
    <t>재무</t>
    <phoneticPr fontId="2" type="noConversion"/>
  </si>
  <si>
    <t>인사</t>
    <phoneticPr fontId="2" type="noConversion"/>
  </si>
  <si>
    <t>구매관리</t>
    <phoneticPr fontId="2" type="noConversion"/>
  </si>
  <si>
    <t>건설</t>
    <phoneticPr fontId="2" type="noConversion"/>
  </si>
  <si>
    <t>관리회계</t>
    <phoneticPr fontId="2" type="noConversion"/>
  </si>
  <si>
    <t>시설</t>
    <phoneticPr fontId="2" type="noConversion"/>
  </si>
  <si>
    <t>총무</t>
    <phoneticPr fontId="2" type="noConversion"/>
  </si>
  <si>
    <t>그룹웨어</t>
    <phoneticPr fontId="2" type="noConversion"/>
  </si>
  <si>
    <t>SFA</t>
    <phoneticPr fontId="2" type="noConversion"/>
  </si>
  <si>
    <t>전략경영성과</t>
    <phoneticPr fontId="2" type="noConversion"/>
  </si>
  <si>
    <t>회사기준관리</t>
    <phoneticPr fontId="2" type="noConversion"/>
  </si>
  <si>
    <t>연구과제</t>
    <phoneticPr fontId="2" type="noConversion"/>
  </si>
  <si>
    <t>위험</t>
  </si>
  <si>
    <t>Java/JSP</t>
  </si>
  <si>
    <t>품질</t>
  </si>
  <si>
    <t>IMPROPER_CHECK_FOR_UNUSUAL_OR_EXCEPTIONAL_CONDITION</t>
  </si>
  <si>
    <t>부적절한 예외 처리</t>
  </si>
  <si>
    <t>GAM02500JobServiceImpl.java</t>
  </si>
  <si>
    <t>sendSms</t>
  </si>
  <si>
    <t>C:\dews\nges-batch\nges-batch-ga\src\main\java\com\nges\batch\domain\erp\ga\service\impl\GAM02500JobServiceImpl.java</t>
  </si>
  <si>
    <t>N</t>
  </si>
  <si>
    <t>미확인</t>
  </si>
  <si>
    <t>없음</t>
  </si>
  <si>
    <t>지나치게 일반적인 예외 처리 체커는 너무 다양한 예외를 포괄적으로 처리하는 코드를 검출합니다.</t>
  </si>
  <si>
    <t/>
  </si>
  <si>
    <t>88. 					return;
89. 				}
90. 			}
91. 		} catch (Exception e) {
92. 			throw new Exception(e.getMessage());
93. 		}
94. 	}</t>
  </si>
  <si>
    <t>기존</t>
  </si>
  <si>
    <t>보안</t>
  </si>
  <si>
    <t>USE_OF_HARDCODED_CRYPTOGRAPHIC_KEY</t>
  </si>
  <si>
    <t>하드코드된 암호화 키</t>
  </si>
  <si>
    <t>Bm0006JobServiceImpl.java</t>
  </si>
  <si>
    <t>mailTransmission</t>
  </si>
  <si>
    <t>C:\dews\nges-batch\nges-batch-bm\src\main\java\com\nges\batch\domain\erp\bm\service\impl\Bm0006JobServiceImpl.java</t>
  </si>
  <si>
    <t>하드코딩된 암호화 키 체커는 하드코딩된 암호화 키를 사용하는 코드를 검출합니다.</t>
  </si>
  <si>
    <t>120.         con.setRequestMethod("POST");
121.         con.setDoOutput(true);
122.         con.setRequestProperty("Content-Type", "multipart/form-data;charset=utf-8;boundary=" + boundary);
123.         setAmaranth10Header(con,"/apiproxy/authUser/api99u10A02", A10Info.getCallerName(), unAuthToken, unAuthHashKey, A10Info.getGroupSeq());
124.         //setAmaranth10Header(con,"/apiproxy/api99u01A01", A10Info.getCallerName(), A10Info.getAccessToken(), A10Info.getHasyKey(), A10Info.getGroupSeq());
125. 
126.         con.setRequestProperty("getAlphaResponse", "Y");</t>
  </si>
  <si>
    <t>getMailBaseDataSearch</t>
  </si>
  <si>
    <t>333. 	        con.setRequestMethod("POST");
334. 	        con.setDoOutput(true);
335. 	        con.setRequestProperty("Content-Type", "application/json");
336. 	        setAmaranth10Header(con,"/apiproxy/authUser/api99u10A01", A10Info.getCallerName(), unAuthToken, unAuthHashKey, A10Info.getGroupSeq());
337. 	        //String loginIdEnc = CustomUtill.AES128_Encode();
338. 	        Map&lt;String,Object&gt; body = new HashMap&lt;&gt;();
339. 	        Map&lt;String,Object&gt; header = new HashMap&lt;&gt;();</t>
  </si>
  <si>
    <t>미조치</t>
  </si>
  <si>
    <t>총무</t>
  </si>
  <si>
    <t>예산관리</t>
  </si>
  <si>
    <t>팀별취합담당자</t>
    <phoneticPr fontId="14" type="noConversion"/>
  </si>
  <si>
    <t>담당자</t>
    <phoneticPr fontId="2" type="noConversion"/>
  </si>
  <si>
    <t>양지혜</t>
    <phoneticPr fontId="2" type="noConversion"/>
  </si>
  <si>
    <t>이재진</t>
    <phoneticPr fontId="2" type="noConversion"/>
  </si>
  <si>
    <t>조철민</t>
    <phoneticPr fontId="2" type="noConversion"/>
  </si>
  <si>
    <t>이정수</t>
    <phoneticPr fontId="2" type="noConversion"/>
  </si>
  <si>
    <t>AA</t>
    <phoneticPr fontId="2" type="noConversion"/>
  </si>
  <si>
    <t>민준기</t>
    <phoneticPr fontId="2" type="noConversion"/>
  </si>
  <si>
    <t>박예슬</t>
    <phoneticPr fontId="2" type="noConversion"/>
  </si>
  <si>
    <t>민준기</t>
    <phoneticPr fontId="2" type="noConversion"/>
  </si>
  <si>
    <t>이민형</t>
    <phoneticPr fontId="2" type="noConversion"/>
  </si>
  <si>
    <t>공윤배</t>
    <phoneticPr fontId="2" type="noConversion"/>
  </si>
  <si>
    <t>김대원</t>
    <phoneticPr fontId="2" type="noConversion"/>
  </si>
  <si>
    <t>이민형</t>
    <phoneticPr fontId="2" type="noConversion"/>
  </si>
  <si>
    <t>이재진</t>
    <phoneticPr fontId="2" type="noConversion"/>
  </si>
  <si>
    <t>양재준</t>
    <phoneticPr fontId="2" type="noConversion"/>
  </si>
  <si>
    <t>팀명</t>
    <phoneticPr fontId="2" type="noConversion"/>
  </si>
  <si>
    <t>재무예산</t>
    <phoneticPr fontId="2" type="noConversion"/>
  </si>
  <si>
    <t>재무관리</t>
    <phoneticPr fontId="2" type="noConversion"/>
  </si>
  <si>
    <t>인사</t>
    <phoneticPr fontId="2" type="noConversion"/>
  </si>
  <si>
    <t>구매/자재</t>
    <phoneticPr fontId="2" type="noConversion"/>
  </si>
  <si>
    <t>아키텍처</t>
    <phoneticPr fontId="2" type="noConversion"/>
  </si>
  <si>
    <t>건설</t>
    <phoneticPr fontId="2" type="noConversion"/>
  </si>
  <si>
    <t>관리회계</t>
    <phoneticPr fontId="2" type="noConversion"/>
  </si>
  <si>
    <t>시설</t>
    <phoneticPr fontId="2" type="noConversion"/>
  </si>
  <si>
    <t>총무/경영관리연구</t>
    <phoneticPr fontId="2" type="noConversion"/>
  </si>
  <si>
    <t>그룹웨어</t>
    <phoneticPr fontId="2" type="noConversion"/>
  </si>
  <si>
    <t>더존</t>
    <phoneticPr fontId="2" type="noConversion"/>
  </si>
  <si>
    <t>재무관리(영업회계)</t>
    <phoneticPr fontId="2" type="noConversion"/>
  </si>
  <si>
    <t>전략경영성과</t>
    <phoneticPr fontId="2" type="noConversion"/>
  </si>
  <si>
    <t>프로젝트</t>
    <phoneticPr fontId="2" type="noConversion"/>
  </si>
  <si>
    <t>제외 신청</t>
  </si>
  <si>
    <t>대보03(dbcs03)</t>
  </si>
  <si>
    <t>하드코딩된 암호화키가 아님.
해당 유저 아이디로 최초에 인증받은 인증토큰과 해시키를 호출하는 함수에서 사용(각 함수별로 인증토큰과 해시키를 발급받을 경우 에러발생)</t>
  </si>
  <si>
    <t>담당자</t>
    <phoneticPr fontId="2" type="noConversion"/>
  </si>
  <si>
    <t>업무 PL</t>
    <phoneticPr fontId="2" type="noConversion"/>
  </si>
  <si>
    <t>조치예정일</t>
    <phoneticPr fontId="2" type="noConversion"/>
  </si>
  <si>
    <t>PL기입</t>
    <phoneticPr fontId="2" type="noConversion"/>
  </si>
  <si>
    <t>양지혜 대리</t>
    <phoneticPr fontId="2" type="noConversion"/>
  </si>
  <si>
    <t>김봉남 부장</t>
    <phoneticPr fontId="2" type="noConversion"/>
  </si>
  <si>
    <t>이규태 부장</t>
    <phoneticPr fontId="2" type="noConversion"/>
  </si>
  <si>
    <t>김도훈 부장</t>
    <phoneticPr fontId="2" type="noConversion"/>
  </si>
  <si>
    <t>김봉남 부장</t>
    <phoneticPr fontId="2" type="noConversion"/>
  </si>
  <si>
    <t>이곤희 부장</t>
    <phoneticPr fontId="2" type="noConversion"/>
  </si>
  <si>
    <t>정원주 상무</t>
    <phoneticPr fontId="2" type="noConversion"/>
  </si>
  <si>
    <t>민준기 팀장</t>
    <phoneticPr fontId="2" type="noConversion"/>
  </si>
  <si>
    <t>민준기 팀장</t>
    <phoneticPr fontId="2" type="noConversion"/>
  </si>
  <si>
    <t>방재석 이사</t>
    <phoneticPr fontId="2" type="noConversion"/>
  </si>
  <si>
    <t>검출순위</t>
    <phoneticPr fontId="2" type="noConversion"/>
  </si>
  <si>
    <t>총무/경영관리연구</t>
  </si>
  <si>
    <t>이민형</t>
  </si>
  <si>
    <t>재무예산</t>
  </si>
  <si>
    <t>예외처리</t>
  </si>
  <si>
    <t>양지혜</t>
  </si>
  <si>
    <t xml:space="preserve">배치_시큐어코딩 점검 결과 </t>
    <phoneticPr fontId="14" type="noConversion"/>
  </si>
  <si>
    <t>조치등록 기준일</t>
    <phoneticPr fontId="2" type="noConversion"/>
  </si>
  <si>
    <t>448172</t>
  </si>
  <si>
    <t>2025-12-31 10:33:59</t>
  </si>
  <si>
    <t>448186</t>
  </si>
  <si>
    <t>448188</t>
  </si>
  <si>
    <t xml:space="preserve">배치_시큐어코딩 점검 결과 (2025. 12. 31 기준) </t>
    <phoneticPr fontId="14" type="noConversion"/>
  </si>
  <si>
    <t>조치등록 기준일
(2025.01.08)</t>
    <phoneticPr fontId="2" type="noConversion"/>
  </si>
  <si>
    <t>이준범 부장</t>
  </si>
  <si>
    <t>고민수 부장</t>
    <phoneticPr fontId="2" type="noConversion"/>
  </si>
  <si>
    <t>김대원 차장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</si>
</sst>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0.0%"/>
    <numFmt numFmtId="166" formatCode="0;;"/>
  </numFmts>
  <fonts count="32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6"/>
      <name val="Calibri Light"/>
      <family val="3"/>
      <charset val="129"/>
      <scheme val="major"/>
    </font>
    <font>
      <sz val="8"/>
      <name val="돋움"/>
      <family val="3"/>
      <charset val="129"/>
    </font>
    <font>
      <sz val="10"/>
      <name val="Calibri Light"/>
      <family val="3"/>
      <charset val="129"/>
      <scheme val="major"/>
    </font>
    <font>
      <b/>
      <sz val="11"/>
      <name val="Calibri Light"/>
      <family val="3"/>
      <charset val="129"/>
      <scheme val="major"/>
    </font>
    <font>
      <b/>
      <sz val="10"/>
      <name val="Calibri Light"/>
      <family val="3"/>
      <charset val="129"/>
      <scheme val="major"/>
    </font>
    <font>
      <sz val="12"/>
      <name val="Calibri Light"/>
      <family val="3"/>
      <charset val="129"/>
      <scheme val="major"/>
    </font>
    <font>
      <sz val="12"/>
      <color rgb="FF0070C0"/>
      <name val="Calibri Light"/>
      <family val="3"/>
      <charset val="129"/>
      <scheme val="major"/>
    </font>
    <font>
      <sz val="12"/>
      <color theme="1"/>
      <name val="Calibri Light"/>
      <family val="3"/>
      <charset val="129"/>
      <scheme val="major"/>
    </font>
    <font>
      <sz val="12"/>
      <color rgb="FFFF0000"/>
      <name val="Calibri Light"/>
      <family val="3"/>
      <charset val="129"/>
      <scheme val="major"/>
    </font>
    <font>
      <sz val="12"/>
      <name val="Calibri Light"/>
      <family val="2"/>
      <scheme val="major"/>
    </font>
    <font>
      <b/>
      <sz val="20"/>
      <name val="Calibri"/>
      <family val="3"/>
      <scheme val="minor"/>
    </font>
    <font>
      <sz val="8"/>
      <name val="돋움체"/>
      <family val="3"/>
      <charset val="129"/>
    </font>
    <font>
      <b/>
      <sz val="16"/>
      <name val="Calibri"/>
      <family val="3"/>
      <scheme val="minor"/>
    </font>
    <font>
      <b/>
      <sz val="16"/>
      <name val="Calibri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체"/>
      <family val="3"/>
      <charset val="129"/>
    </font>
    <font>
      <sz val="9"/>
      <color indexed="81"/>
      <name val="돋움체"/>
      <family val="3"/>
      <charset val="129"/>
    </font>
    <font>
      <sz val="9"/>
      <color indexed="81"/>
      <name val="Tahoma"/>
      <family val="2"/>
    </font>
    <font>
      <b/>
      <sz val="12"/>
      <name val="Arial"/>
      <family val="2"/>
    </font>
    <font>
      <b/>
      <sz val="12"/>
      <color rgb="FF0070C0"/>
      <name val="돋움"/>
      <family val="3"/>
      <charset val="129"/>
    </font>
    <font>
      <b/>
      <sz val="12"/>
      <color theme="1"/>
      <name val="돋움"/>
      <family val="3"/>
      <charset val="129"/>
    </font>
    <font>
      <b/>
      <sz val="12"/>
      <name val="맑은 고딕"/>
      <family val="2"/>
      <charset val="129"/>
    </font>
    <font>
      <u/>
      <sz val="10"/>
      <color indexed="12"/>
      <name val="Arial"/>
      <family val="2"/>
    </font>
    <font>
      <sz val="10"/>
      <name val="Calibri Light"/>
      <family val="2"/>
      <scheme val="major"/>
    </font>
    <font>
      <sz val="10"/>
      <color theme="1"/>
      <name val="Calibri"/>
      <family val="2"/>
      <scheme val="minor"/>
    </font>
    <font>
      <sz val="11"/>
      <color rgb="FF000000"/>
      <name val="Consolas"/>
      <family val="3"/>
    </font>
    <font>
      <b/>
      <sz val="12"/>
      <name val="Calibri Light"/>
      <family val="3"/>
      <charset val="129"/>
      <scheme val="major"/>
    </font>
    <font>
      <sz val="12"/>
      <name val="Calibri"/>
      <family val="3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7" fillId="0" borderId="0" xfId="0" applyFont="1" applyAlignment="1"/>
    <xf numFmtId="0" fontId="8" fillId="0" borderId="0" xfId="0" applyFont="1" applyAlignment="1"/>
    <xf numFmtId="0" fontId="8" fillId="3" borderId="0" xfId="0" applyFont="1" applyFill="1" applyAlignment="1"/>
    <xf numFmtId="0" fontId="10" fillId="3" borderId="0" xfId="0" applyFont="1" applyFill="1" applyAlignment="1"/>
    <xf numFmtId="0" fontId="10" fillId="3" borderId="0" xfId="0" quotePrefix="1" applyFont="1" applyFill="1" applyAlignment="1"/>
    <xf numFmtId="0" fontId="11" fillId="3" borderId="0" xfId="0" quotePrefix="1" applyFont="1" applyFill="1" applyAlignment="1"/>
    <xf numFmtId="38" fontId="16" fillId="4" borderId="1" xfId="1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3" borderId="0" xfId="0" applyFill="1" applyBorder="1">
      <alignment vertical="center"/>
    </xf>
    <xf numFmtId="0" fontId="26" fillId="0" borderId="1" xfId="0" applyFont="1" applyBorder="1" applyAlignment="1">
      <alignment vertical="center"/>
    </xf>
    <xf numFmtId="14" fontId="0" fillId="3" borderId="1" xfId="0" applyNumberFormat="1" applyFill="1" applyBorder="1">
      <alignment vertical="center"/>
    </xf>
    <xf numFmtId="166" fontId="0" fillId="3" borderId="1" xfId="0" applyNumberFormat="1" applyFill="1" applyBorder="1">
      <alignment vertical="center"/>
    </xf>
    <xf numFmtId="166" fontId="22" fillId="4" borderId="1" xfId="0" applyNumberFormat="1" applyFont="1" applyFill="1" applyBorder="1" applyAlignment="1">
      <alignment horizontal="center" vertical="center"/>
    </xf>
    <xf numFmtId="166" fontId="22" fillId="3" borderId="1" xfId="0" applyNumberFormat="1" applyFont="1" applyFill="1" applyBorder="1" applyAlignment="1">
      <alignment horizontal="center" vertical="center"/>
    </xf>
    <xf numFmtId="166" fontId="23" fillId="3" borderId="1" xfId="0" applyNumberFormat="1" applyFont="1" applyFill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166" fontId="0" fillId="0" borderId="0" xfId="0" applyNumberFormat="1" applyBorder="1">
      <alignment vertical="center"/>
    </xf>
    <xf numFmtId="166" fontId="0" fillId="3" borderId="0" xfId="0" applyNumberFormat="1" applyFill="1" applyBorder="1">
      <alignment vertical="center"/>
    </xf>
    <xf numFmtId="166" fontId="24" fillId="3" borderId="1" xfId="0" applyNumberFormat="1" applyFont="1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166" fontId="0" fillId="3" borderId="0" xfId="0" applyNumberFormat="1" applyFill="1" applyBorder="1" applyAlignment="1">
      <alignment horizontal="center" vertical="center"/>
    </xf>
    <xf numFmtId="166" fontId="0" fillId="0" borderId="0" xfId="0" applyNumberFormat="1" applyFill="1" applyBorder="1">
      <alignment vertical="center"/>
    </xf>
    <xf numFmtId="166" fontId="22" fillId="4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Border="1" applyAlignment="1">
      <alignment horizontal="left" vertical="top" wrapText="1"/>
    </xf>
    <xf numFmtId="166" fontId="0" fillId="0" borderId="0" xfId="0" applyNumberFormat="1" applyFill="1" applyBorder="1" applyAlignment="1">
      <alignment horizontal="left" vertical="top" wrapText="1"/>
    </xf>
    <xf numFmtId="0" fontId="0" fillId="0" borderId="1" xfId="0" applyBorder="1">
      <alignment vertical="center"/>
    </xf>
    <xf numFmtId="0" fontId="29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8" fillId="0" borderId="1" xfId="1" applyNumberFormat="1" applyFont="1" applyBorder="1" applyAlignment="1">
      <alignment horizontal="right" vertical="center"/>
    </xf>
    <xf numFmtId="165" fontId="8" fillId="0" borderId="1" xfId="2" applyNumberFormat="1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38" fontId="30" fillId="5" borderId="1" xfId="1" applyNumberFormat="1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right"/>
    </xf>
    <xf numFmtId="0" fontId="30" fillId="5" borderId="1" xfId="0" applyFont="1" applyFill="1" applyBorder="1" applyAlignment="1">
      <alignment horizontal="right" vertical="center"/>
    </xf>
    <xf numFmtId="165" fontId="30" fillId="5" borderId="1" xfId="2" applyNumberFormat="1" applyFont="1" applyFill="1" applyBorder="1" applyAlignment="1">
      <alignment horizontal="right" vertical="center"/>
    </xf>
    <xf numFmtId="0" fontId="28" fillId="0" borderId="0" xfId="0" applyFont="1" applyBorder="1">
      <alignment vertical="center"/>
    </xf>
    <xf numFmtId="0" fontId="29" fillId="0" borderId="0" xfId="0" applyFont="1" applyBorder="1">
      <alignment vertical="center"/>
    </xf>
    <xf numFmtId="0" fontId="27" fillId="0" borderId="0" xfId="0" applyFont="1" applyBorder="1" applyAlignment="1"/>
    <xf numFmtId="0" fontId="0" fillId="0" borderId="8" xfId="0" applyFill="1" applyBorder="1">
      <alignment vertical="center"/>
    </xf>
    <xf numFmtId="166" fontId="0" fillId="3" borderId="1" xfId="0" applyNumberFormat="1" applyFill="1" applyBorder="1" applyAlignment="1">
      <alignment vertical="center"/>
    </xf>
    <xf numFmtId="0" fontId="13" fillId="0" borderId="5" xfId="0" applyFont="1" applyBorder="1" applyAlignment="1">
      <alignment vertical="center" wrapText="1"/>
    </xf>
    <xf numFmtId="0" fontId="8" fillId="0" borderId="1" xfId="0" applyFont="1" applyBorder="1" applyAlignment="1"/>
    <xf numFmtId="38" fontId="16" fillId="4" borderId="7" xfId="1" applyNumberFormat="1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38" fontId="16" fillId="4" borderId="9" xfId="1" applyNumberFormat="1" applyFont="1" applyFill="1" applyBorder="1" applyAlignment="1">
      <alignment horizontal="center" vertical="center"/>
    </xf>
    <xf numFmtId="38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38" fontId="16" fillId="4" borderId="6" xfId="1" applyNumberFormat="1" applyFont="1" applyFill="1" applyBorder="1" applyAlignment="1">
      <alignment horizontal="center" vertical="center"/>
    </xf>
    <xf numFmtId="38" fontId="16" fillId="4" borderId="7" xfId="1" applyNumberFormat="1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38" fontId="16" fillId="4" borderId="2" xfId="1" applyNumberFormat="1" applyFont="1" applyFill="1" applyBorder="1" applyAlignment="1">
      <alignment horizontal="center" vertical="center"/>
    </xf>
    <xf numFmtId="38" fontId="16" fillId="4" borderId="3" xfId="1" applyNumberFormat="1" applyFont="1" applyFill="1" applyBorder="1" applyAlignment="1">
      <alignment horizontal="center" vertical="center"/>
    </xf>
    <xf numFmtId="38" fontId="16" fillId="4" borderId="4" xfId="1" applyNumberFormat="1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</cellXfs>
  <cellStyles count="3">
    <cellStyle name="백분율" xfId="2" builtinId="5"/>
    <cellStyle name="쉼표 [0]" xfId="1" builtinId="6"/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172.24.1.107:18080/scans/778/issues?selectedIssueId=448188" TargetMode="External"/><Relationship Id="rId2" Type="http://schemas.openxmlformats.org/officeDocument/2006/relationships/hyperlink" Target="https://172.24.1.107:18080/scans/778/issues?selectedIssueId=448186" TargetMode="External"/><Relationship Id="rId1" Type="http://schemas.openxmlformats.org/officeDocument/2006/relationships/hyperlink" Target="https://172.24.1.107:18080/scans/778/issues?selectedIssueId=448172" TargetMode="External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zoomScale="85" zoomScaleNormal="85" workbookViewId="0">
      <selection activeCell="B4" sqref="B4"/>
    </sheetView>
  </sheetViews>
  <sheetFormatPr defaultRowHeight="15"/>
  <cols>
    <col min="1" max="1" width="7" bestFit="1" customWidth="1"/>
    <col min="2" max="2" width="20.42578125" bestFit="1" customWidth="1"/>
    <col min="3" max="4" width="18" customWidth="1"/>
    <col min="5" max="5" width="13.42578125" bestFit="1" customWidth="1"/>
    <col min="6" max="6" width="12.42578125" bestFit="1" customWidth="1"/>
    <col min="7" max="7" width="16.140625" bestFit="1" customWidth="1"/>
    <col min="8" max="9" width="9.5703125" bestFit="1" customWidth="1"/>
    <col min="10" max="10" width="16.140625" bestFit="1" customWidth="1"/>
    <col min="11" max="11" width="16.140625" customWidth="1"/>
    <col min="12" max="12" width="27.85546875" bestFit="1" customWidth="1"/>
  </cols>
  <sheetData>
    <row r="1" spans="1:12" ht="52.5">
      <c r="A1" s="65" t="s">
        <v>242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52" t="s">
        <v>243</v>
      </c>
    </row>
    <row r="2" spans="1:12" ht="26.25" customHeight="1">
      <c r="A2" s="66" t="s">
        <v>47</v>
      </c>
      <c r="B2" s="68" t="s">
        <v>48</v>
      </c>
      <c r="C2" s="68" t="s">
        <v>49</v>
      </c>
      <c r="D2" s="56" t="s">
        <v>216</v>
      </c>
      <c r="E2" s="62" t="s">
        <v>50</v>
      </c>
      <c r="F2" s="62" t="s">
        <v>51</v>
      </c>
      <c r="G2" s="70" t="s">
        <v>52</v>
      </c>
      <c r="H2" s="71"/>
      <c r="I2" s="71"/>
      <c r="J2" s="72"/>
      <c r="K2" s="58" t="s">
        <v>218</v>
      </c>
      <c r="L2" s="62" t="s">
        <v>53</v>
      </c>
    </row>
    <row r="3" spans="1:12" ht="21">
      <c r="A3" s="67"/>
      <c r="B3" s="69"/>
      <c r="C3" s="69"/>
      <c r="D3" s="57" t="s">
        <v>217</v>
      </c>
      <c r="E3" s="63"/>
      <c r="F3" s="63"/>
      <c r="G3" s="16" t="s">
        <v>54</v>
      </c>
      <c r="H3" s="16" t="s">
        <v>55</v>
      </c>
      <c r="I3" s="16" t="s">
        <v>56</v>
      </c>
      <c r="J3" s="16" t="s">
        <v>57</v>
      </c>
      <c r="K3" s="54" t="s">
        <v>219</v>
      </c>
      <c r="L3" s="63"/>
    </row>
    <row r="4" spans="1:12" ht="15.75">
      <c r="A4" s="39">
        <v>1</v>
      </c>
      <c r="B4" s="39" t="str">
        <f>VLOOKUP($A4,'업무별 집계현황'!$B$4:$M$17,2,FALSE)</f>
        <v>예산관리</v>
      </c>
      <c r="C4" s="39" t="str">
        <f>VLOOKUP($A4,'업무별 집계현황'!$B$4:$M$17,3,FALSE)</f>
        <v>BM</v>
      </c>
      <c r="D4" s="39" t="str">
        <f>VLOOKUP($A4,'업무별 집계현황'!$B$4:$M$17,4,FALSE)</f>
        <v>양지혜 대리</v>
      </c>
      <c r="E4" s="40">
        <f>VLOOKUP($A4,'업무별 집계현황'!$B$4:$M$17,5,FALSE)</f>
        <v>2</v>
      </c>
      <c r="F4" s="41">
        <f>VLOOKUP($A4,'업무별 집계현황'!$B$4:$M$17,6,FALSE)</f>
        <v>0.66666666666666663</v>
      </c>
      <c r="G4" s="42">
        <f>VLOOKUP($A4,'업무별 집계현황'!$B$4:$M$17,7,FALSE)</f>
        <v>0</v>
      </c>
      <c r="H4" s="42">
        <f>VLOOKUP($A4,'업무별 집계현황'!$B$4:$M$17,8,FALSE)</f>
        <v>0</v>
      </c>
      <c r="I4" s="42">
        <f>VLOOKUP($A4,'업무별 집계현황'!$B$4:$M$17,9,FALSE)</f>
        <v>0</v>
      </c>
      <c r="J4" s="42">
        <f>VLOOKUP($A4,'업무별 집계현황'!$B$4:$M$17,10,FALSE)</f>
        <v>2</v>
      </c>
      <c r="K4" s="60">
        <v>46003</v>
      </c>
      <c r="L4" s="41">
        <f>VLOOKUP($A4,'업무별 집계현황'!$B$4:$M$17,12,FALSE)</f>
        <v>1</v>
      </c>
    </row>
    <row r="5" spans="1:12" ht="15.75">
      <c r="A5" s="39">
        <v>2</v>
      </c>
      <c r="B5" s="39" t="str">
        <f>VLOOKUP($A5,'업무별 집계현황'!$B$4:$M$17,2,FALSE)</f>
        <v>총무</v>
      </c>
      <c r="C5" s="39" t="str">
        <f>VLOOKUP($A5,'업무별 집계현황'!$B$4:$M$17,3,FALSE)</f>
        <v>GA</v>
      </c>
      <c r="D5" s="39" t="str">
        <f>VLOOKUP($A5,'업무별 집계현황'!$B$4:$M$17,4,FALSE)</f>
        <v>이준범 부장</v>
      </c>
      <c r="E5" s="40">
        <f>VLOOKUP($A5,'업무별 집계현황'!$B$4:$M$17,5,FALSE)</f>
        <v>1</v>
      </c>
      <c r="F5" s="41">
        <f>VLOOKUP($A5,'업무별 집계현황'!$B$4:$M$17,6,FALSE)</f>
        <v>0.33333333333333331</v>
      </c>
      <c r="G5" s="42">
        <f>VLOOKUP($A5,'업무별 집계현황'!$B$4:$M$17,7,FALSE)</f>
        <v>0</v>
      </c>
      <c r="H5" s="42">
        <f>VLOOKUP($A5,'업무별 집계현황'!$B$4:$M$17,8,FALSE)</f>
        <v>0</v>
      </c>
      <c r="I5" s="42">
        <f>VLOOKUP($A5,'업무별 집계현황'!$B$4:$M$17,9,FALSE)</f>
        <v>1</v>
      </c>
      <c r="J5" s="42">
        <f>VLOOKUP($A5,'업무별 집계현황'!$B$4:$M$17,10,FALSE)</f>
        <v>0</v>
      </c>
      <c r="K5" s="42"/>
      <c r="L5" s="41">
        <f>VLOOKUP($A5,'업무별 집계현황'!$B$4:$M$17,12,FALSE)</f>
        <v>0</v>
      </c>
    </row>
    <row r="6" spans="1:12" ht="15.75">
      <c r="A6" s="39">
        <v>3</v>
      </c>
      <c r="B6" s="39" t="str">
        <f>VLOOKUP($A6,'업무별 집계현황'!$B$4:$M$17,2,FALSE)</f>
        <v>전략경영성과</v>
      </c>
      <c r="C6" s="39" t="str">
        <f>VLOOKUP($A6,'업무별 집계현황'!$B$4:$M$17,3,FALSE)</f>
        <v>SMP</v>
      </c>
      <c r="D6" s="39" t="str">
        <f>VLOOKUP($A6,'업무별 집계현황'!$B$4:$M$17,4,FALSE)</f>
        <v>방재석 이사</v>
      </c>
      <c r="E6" s="40">
        <f>VLOOKUP($A6,'업무별 집계현황'!$B$4:$M$17,5,FALSE)</f>
        <v>0</v>
      </c>
      <c r="F6" s="41">
        <f>VLOOKUP($A6,'업무별 집계현황'!$B$4:$M$17,6,FALSE)</f>
        <v>0</v>
      </c>
      <c r="G6" s="42">
        <f>VLOOKUP($A6,'업무별 집계현황'!$B$4:$M$17,7,FALSE)</f>
        <v>0</v>
      </c>
      <c r="H6" s="42">
        <f>VLOOKUP($A6,'업무별 집계현황'!$B$4:$M$17,8,FALSE)</f>
        <v>0</v>
      </c>
      <c r="I6" s="42">
        <f>VLOOKUP($A6,'업무별 집계현황'!$B$4:$M$17,9,FALSE)</f>
        <v>0</v>
      </c>
      <c r="J6" s="42">
        <f>VLOOKUP($A6,'업무별 집계현황'!$B$4:$M$17,10,FALSE)</f>
        <v>0</v>
      </c>
      <c r="K6" s="42"/>
      <c r="L6" s="41">
        <f>VLOOKUP($A6,'업무별 집계현황'!$B$4:$M$17,12,FALSE)</f>
        <v>0</v>
      </c>
    </row>
    <row r="7" spans="1:12" ht="15.75">
      <c r="A7" s="39">
        <v>4</v>
      </c>
      <c r="B7" s="39" t="str">
        <f>VLOOKUP($A7,'업무별 집계현황'!$B$4:$M$17,2,FALSE)</f>
        <v>시설</v>
      </c>
      <c r="C7" s="39" t="str">
        <f>VLOOKUP($A7,'업무별 집계현황'!$B$4:$M$17,3,FALSE)</f>
        <v>FMG</v>
      </c>
      <c r="D7" s="39" t="str">
        <f>VLOOKUP($A7,'업무별 집계현황'!$B$4:$M$17,4,FALSE)</f>
        <v>민준기 팀장</v>
      </c>
      <c r="E7" s="40">
        <f>VLOOKUP($A7,'업무별 집계현황'!$B$4:$M$17,5,FALSE)</f>
        <v>0</v>
      </c>
      <c r="F7" s="41">
        <f>VLOOKUP($A7,'업무별 집계현황'!$B$4:$M$17,6,FALSE)</f>
        <v>0</v>
      </c>
      <c r="G7" s="42">
        <f>VLOOKUP($A7,'업무별 집계현황'!$B$4:$M$17,7,FALSE)</f>
        <v>0</v>
      </c>
      <c r="H7" s="42">
        <f>VLOOKUP($A7,'업무별 집계현황'!$B$4:$M$17,8,FALSE)</f>
        <v>0</v>
      </c>
      <c r="I7" s="42">
        <f>VLOOKUP($A7,'업무별 집계현황'!$B$4:$M$17,9,FALSE)</f>
        <v>0</v>
      </c>
      <c r="J7" s="42">
        <f>VLOOKUP($A7,'업무별 집계현황'!$B$4:$M$17,10,FALSE)</f>
        <v>0</v>
      </c>
      <c r="K7" s="42"/>
      <c r="L7" s="41">
        <f>VLOOKUP($A7,'업무별 집계현황'!$B$4:$M$17,12,FALSE)</f>
        <v>0</v>
      </c>
    </row>
    <row r="8" spans="1:12" ht="15.75">
      <c r="A8" s="39">
        <v>5</v>
      </c>
      <c r="B8" s="39" t="str">
        <f>VLOOKUP($A8,'업무별 집계현황'!$B$4:$M$17,2,FALSE)</f>
        <v>건설</v>
      </c>
      <c r="C8" s="39" t="str">
        <f>VLOOKUP($A8,'업무별 집계현황'!$B$4:$M$17,3,FALSE)</f>
        <v>CMN</v>
      </c>
      <c r="D8" s="39" t="str">
        <f>VLOOKUP($A8,'업무별 집계현황'!$B$4:$M$17,4,FALSE)</f>
        <v>민준기 팀장</v>
      </c>
      <c r="E8" s="40">
        <f>VLOOKUP($A8,'업무별 집계현황'!$B$4:$M$17,5,FALSE)</f>
        <v>0</v>
      </c>
      <c r="F8" s="41">
        <f>VLOOKUP($A8,'업무별 집계현황'!$B$4:$M$17,6,FALSE)</f>
        <v>0</v>
      </c>
      <c r="G8" s="42">
        <f>VLOOKUP($A8,'업무별 집계현황'!$B$4:$M$17,7,FALSE)</f>
        <v>0</v>
      </c>
      <c r="H8" s="42">
        <f>VLOOKUP($A8,'업무별 집계현황'!$B$4:$M$17,8,FALSE)</f>
        <v>0</v>
      </c>
      <c r="I8" s="42">
        <f>VLOOKUP($A8,'업무별 집계현황'!$B$4:$M$17,9,FALSE)</f>
        <v>0</v>
      </c>
      <c r="J8" s="42">
        <f>VLOOKUP($A8,'업무별 집계현황'!$B$4:$M$17,10,FALSE)</f>
        <v>0</v>
      </c>
      <c r="K8" s="42"/>
      <c r="L8" s="41">
        <f>VLOOKUP($A8,'업무별 집계현황'!$B$4:$M$17,12,FALSE)</f>
        <v>0</v>
      </c>
    </row>
    <row r="9" spans="1:12" ht="15.75">
      <c r="A9" s="39">
        <v>6</v>
      </c>
      <c r="B9" s="39" t="str">
        <f>VLOOKUP($A9,'업무별 집계현황'!$B$4:$M$17,2,FALSE)</f>
        <v>그룹웨어</v>
      </c>
      <c r="C9" s="39" t="str">
        <f>VLOOKUP($A9,'업무별 집계현황'!$B$4:$M$17,3,FALSE)</f>
        <v>GW</v>
      </c>
      <c r="D9" s="39" t="str">
        <f>VLOOKUP($A9,'업무별 집계현황'!$B$4:$M$17,4,FALSE)</f>
        <v>정원주 상무</v>
      </c>
      <c r="E9" s="40">
        <f>VLOOKUP($A9,'업무별 집계현황'!$B$4:$M$17,5,FALSE)</f>
        <v>0</v>
      </c>
      <c r="F9" s="41">
        <f>VLOOKUP($A9,'업무별 집계현황'!$B$4:$M$17,6,FALSE)</f>
        <v>0</v>
      </c>
      <c r="G9" s="42">
        <f>VLOOKUP($A9,'업무별 집계현황'!$B$4:$M$17,7,FALSE)</f>
        <v>0</v>
      </c>
      <c r="H9" s="42">
        <f>VLOOKUP($A9,'업무별 집계현황'!$B$4:$M$17,8,FALSE)</f>
        <v>0</v>
      </c>
      <c r="I9" s="42">
        <f>VLOOKUP($A9,'업무별 집계현황'!$B$4:$M$17,9,FALSE)</f>
        <v>0</v>
      </c>
      <c r="J9" s="42">
        <f>VLOOKUP($A9,'업무별 집계현황'!$B$4:$M$17,10,FALSE)</f>
        <v>0</v>
      </c>
      <c r="K9" s="42"/>
      <c r="L9" s="41">
        <f>VLOOKUP($A9,'업무별 집계현황'!$B$4:$M$17,12,FALSE)</f>
        <v>0</v>
      </c>
    </row>
    <row r="10" spans="1:12" ht="15.75">
      <c r="A10" s="39">
        <v>7</v>
      </c>
      <c r="B10" s="39" t="str">
        <f>VLOOKUP($A10,'업무별 집계현황'!$B$4:$M$17,2,FALSE)</f>
        <v>연구과제</v>
      </c>
      <c r="C10" s="39" t="str">
        <f>VLOOKUP($A10,'업무별 집계현황'!$B$4:$M$17,3,FALSE)</f>
        <v>RD</v>
      </c>
      <c r="D10" s="39" t="str">
        <f>VLOOKUP($A10,'업무별 집계현황'!$B$4:$M$17,4,FALSE)</f>
        <v>이준범 부장</v>
      </c>
      <c r="E10" s="40">
        <f>VLOOKUP($A10,'업무별 집계현황'!$B$4:$M$17,5,FALSE)</f>
        <v>0</v>
      </c>
      <c r="F10" s="41">
        <f>VLOOKUP($A10,'업무별 집계현황'!$B$4:$M$17,6,FALSE)</f>
        <v>0</v>
      </c>
      <c r="G10" s="42">
        <f>VLOOKUP($A10,'업무별 집계현황'!$B$4:$M$17,7,FALSE)</f>
        <v>0</v>
      </c>
      <c r="H10" s="42">
        <f>VLOOKUP($A10,'업무별 집계현황'!$B$4:$M$17,8,FALSE)</f>
        <v>0</v>
      </c>
      <c r="I10" s="42">
        <f>VLOOKUP($A10,'업무별 집계현황'!$B$4:$M$17,9,FALSE)</f>
        <v>0</v>
      </c>
      <c r="J10" s="42">
        <f>VLOOKUP($A10,'업무별 집계현황'!$B$4:$M$17,10,FALSE)</f>
        <v>0</v>
      </c>
      <c r="K10" s="42"/>
      <c r="L10" s="41">
        <f>VLOOKUP($A10,'업무별 집계현황'!$B$4:$M$17,12,FALSE)</f>
        <v>0</v>
      </c>
    </row>
    <row r="11" spans="1:12" ht="15.75">
      <c r="A11" s="39">
        <v>8</v>
      </c>
      <c r="B11" s="39" t="str">
        <f>VLOOKUP($A11,'업무별 집계현황'!$B$4:$M$17,2,FALSE)</f>
        <v>SFA</v>
      </c>
      <c r="C11" s="39" t="str">
        <f>VLOOKUP($A11,'업무별 집계현황'!$B$4:$M$17,3,FALSE)</f>
        <v>SF</v>
      </c>
      <c r="D11" s="39" t="str">
        <f>VLOOKUP($A11,'업무별 집계현황'!$B$4:$M$17,4,FALSE)</f>
        <v>이곤희 부장</v>
      </c>
      <c r="E11" s="40">
        <f>VLOOKUP($A11,'업무별 집계현황'!$B$4:$M$17,5,FALSE)</f>
        <v>0</v>
      </c>
      <c r="F11" s="41">
        <f>VLOOKUP($A11,'업무별 집계현황'!$B$4:$M$17,6,FALSE)</f>
        <v>0</v>
      </c>
      <c r="G11" s="42">
        <f>VLOOKUP($A11,'업무별 집계현황'!$B$4:$M$17,7,FALSE)</f>
        <v>0</v>
      </c>
      <c r="H11" s="42">
        <f>VLOOKUP($A11,'업무별 집계현황'!$B$4:$M$17,8,FALSE)</f>
        <v>0</v>
      </c>
      <c r="I11" s="42">
        <f>VLOOKUP($A11,'업무별 집계현황'!$B$4:$M$17,9,FALSE)</f>
        <v>0</v>
      </c>
      <c r="J11" s="42">
        <f>VLOOKUP($A11,'업무별 집계현황'!$B$4:$M$17,10,FALSE)</f>
        <v>0</v>
      </c>
      <c r="K11" s="42"/>
      <c r="L11" s="41">
        <f>VLOOKUP($A11,'업무별 집계현황'!$B$4:$M$17,12,FALSE)</f>
        <v>0</v>
      </c>
    </row>
    <row r="12" spans="1:12" ht="15.75">
      <c r="A12" s="39">
        <v>9</v>
      </c>
      <c r="B12" s="39" t="str">
        <f>VLOOKUP($A12,'업무별 집계현황'!$B$4:$M$17,2,FALSE)</f>
        <v>구매관리</v>
      </c>
      <c r="C12" s="39" t="str">
        <f>VLOOKUP($A12,'업무별 집계현황'!$B$4:$M$17,3,FALSE)</f>
        <v>PU</v>
      </c>
      <c r="D12" s="39" t="str">
        <f>VLOOKUP($A12,'업무별 집계현황'!$B$4:$M$17,4,FALSE)</f>
        <v>김봉남 부장</v>
      </c>
      <c r="E12" s="40">
        <f>VLOOKUP($A12,'업무별 집계현황'!$B$4:$M$17,5,FALSE)</f>
        <v>0</v>
      </c>
      <c r="F12" s="41">
        <f>VLOOKUP($A12,'업무별 집계현황'!$B$4:$M$17,6,FALSE)</f>
        <v>0</v>
      </c>
      <c r="G12" s="42">
        <f>VLOOKUP($A12,'업무별 집계현황'!$B$4:$M$17,7,FALSE)</f>
        <v>0</v>
      </c>
      <c r="H12" s="42">
        <f>VLOOKUP($A12,'업무별 집계현황'!$B$4:$M$17,8,FALSE)</f>
        <v>0</v>
      </c>
      <c r="I12" s="42">
        <f>VLOOKUP($A12,'업무별 집계현황'!$B$4:$M$17,9,FALSE)</f>
        <v>0</v>
      </c>
      <c r="J12" s="42">
        <f>VLOOKUP($A12,'업무별 집계현황'!$B$4:$M$17,10,FALSE)</f>
        <v>0</v>
      </c>
      <c r="K12" s="42"/>
      <c r="L12" s="41">
        <f>VLOOKUP($A12,'업무별 집계현황'!$B$4:$M$17,12,FALSE)</f>
        <v>0</v>
      </c>
    </row>
    <row r="13" spans="1:12" ht="15.75">
      <c r="A13" s="39">
        <v>10</v>
      </c>
      <c r="B13" s="39" t="str">
        <f>VLOOKUP($A13,'업무별 집계현황'!$B$4:$M$17,2,FALSE)</f>
        <v>회사기준관리</v>
      </c>
      <c r="C13" s="39" t="str">
        <f>VLOOKUP($A13,'업무별 집계현황'!$B$4:$M$17,3,FALSE)</f>
        <v>MA</v>
      </c>
      <c r="D13" s="39" t="str">
        <f>VLOOKUP($A13,'업무별 집계현황'!$B$4:$M$17,4,FALSE)</f>
        <v>김대원 차장</v>
      </c>
      <c r="E13" s="40">
        <f>VLOOKUP($A13,'업무별 집계현황'!$B$4:$M$17,5,FALSE)</f>
        <v>0</v>
      </c>
      <c r="F13" s="41">
        <f>VLOOKUP($A13,'업무별 집계현황'!$B$4:$M$17,6,FALSE)</f>
        <v>0</v>
      </c>
      <c r="G13" s="42">
        <f>VLOOKUP($A13,'업무별 집계현황'!$B$4:$M$17,7,FALSE)</f>
        <v>0</v>
      </c>
      <c r="H13" s="42">
        <f>VLOOKUP($A13,'업무별 집계현황'!$B$4:$M$17,8,FALSE)</f>
        <v>0</v>
      </c>
      <c r="I13" s="42">
        <f>VLOOKUP($A13,'업무별 집계현황'!$B$4:$M$17,9,FALSE)</f>
        <v>0</v>
      </c>
      <c r="J13" s="42">
        <f>VLOOKUP($A13,'업무별 집계현황'!$B$4:$M$17,10,FALSE)</f>
        <v>0</v>
      </c>
      <c r="K13" s="42"/>
      <c r="L13" s="41">
        <f>VLOOKUP($A13,'업무별 집계현황'!$B$4:$M$17,12,FALSE)</f>
        <v>0</v>
      </c>
    </row>
    <row r="14" spans="1:12" ht="15.75">
      <c r="A14" s="39">
        <v>11</v>
      </c>
      <c r="B14" s="39" t="str">
        <f>VLOOKUP($A14,'업무별 집계현황'!$B$4:$M$17,2,FALSE)</f>
        <v>인사</v>
      </c>
      <c r="C14" s="39" t="str">
        <f>VLOOKUP($A14,'업무별 집계현황'!$B$4:$M$17,3,FALSE)</f>
        <v>HR</v>
      </c>
      <c r="D14" s="39" t="str">
        <f>VLOOKUP($A14,'업무별 집계현황'!$B$4:$M$17,4,FALSE)</f>
        <v>고민수 부장</v>
      </c>
      <c r="E14" s="40">
        <f>VLOOKUP($A14,'업무별 집계현황'!$B$4:$M$17,5,FALSE)</f>
        <v>0</v>
      </c>
      <c r="F14" s="41">
        <f>VLOOKUP($A14,'업무별 집계현황'!$B$4:$M$17,6,FALSE)</f>
        <v>0</v>
      </c>
      <c r="G14" s="42">
        <f>VLOOKUP($A14,'업무별 집계현황'!$B$4:$M$17,7,FALSE)</f>
        <v>0</v>
      </c>
      <c r="H14" s="42">
        <f>VLOOKUP($A14,'업무별 집계현황'!$B$4:$M$17,8,FALSE)</f>
        <v>0</v>
      </c>
      <c r="I14" s="42">
        <f>VLOOKUP($A14,'업무별 집계현황'!$B$4:$M$17,9,FALSE)</f>
        <v>0</v>
      </c>
      <c r="J14" s="42">
        <f>VLOOKUP($A14,'업무별 집계현황'!$B$4:$M$17,10,FALSE)</f>
        <v>0</v>
      </c>
      <c r="K14" s="42"/>
      <c r="L14" s="41">
        <f>VLOOKUP($A14,'업무별 집계현황'!$B$4:$M$17,12,FALSE)</f>
        <v>0</v>
      </c>
    </row>
    <row r="15" spans="1:12" ht="15.75">
      <c r="A15" s="39">
        <v>12</v>
      </c>
      <c r="B15" s="39" t="str">
        <f>VLOOKUP($A15,'업무별 집계현황'!$B$4:$M$17,2,FALSE)</f>
        <v>재무</v>
      </c>
      <c r="C15" s="39" t="str">
        <f>VLOOKUP($A15,'업무별 집계현황'!$B$4:$M$17,3,FALSE)</f>
        <v>FI</v>
      </c>
      <c r="D15" s="39" t="str">
        <f>VLOOKUP($A15,'업무별 집계현황'!$B$4:$M$17,4,FALSE)</f>
        <v>김도훈 부장</v>
      </c>
      <c r="E15" s="40">
        <f>VLOOKUP($A15,'업무별 집계현황'!$B$4:$M$17,5,FALSE)</f>
        <v>0</v>
      </c>
      <c r="F15" s="41">
        <f>VLOOKUP($A15,'업무별 집계현황'!$B$4:$M$17,6,FALSE)</f>
        <v>0</v>
      </c>
      <c r="G15" s="42">
        <f>VLOOKUP($A15,'업무별 집계현황'!$B$4:$M$17,7,FALSE)</f>
        <v>0</v>
      </c>
      <c r="H15" s="42">
        <f>VLOOKUP($A15,'업무별 집계현황'!$B$4:$M$17,8,FALSE)</f>
        <v>0</v>
      </c>
      <c r="I15" s="42">
        <f>VLOOKUP($A15,'업무별 집계현황'!$B$4:$M$17,9,FALSE)</f>
        <v>0</v>
      </c>
      <c r="J15" s="42">
        <f>VLOOKUP($A15,'업무별 집계현황'!$B$4:$M$17,10,FALSE)</f>
        <v>0</v>
      </c>
      <c r="K15" s="42"/>
      <c r="L15" s="41">
        <f>VLOOKUP($A15,'업무별 집계현황'!$B$4:$M$17,12,FALSE)</f>
        <v>0</v>
      </c>
    </row>
    <row r="16" spans="1:12" ht="15.75">
      <c r="A16" s="39">
        <v>13</v>
      </c>
      <c r="B16" s="39" t="str">
        <f>VLOOKUP($A16,'업무별 집계현황'!$B$4:$M$17,2,FALSE)</f>
        <v>공통</v>
      </c>
      <c r="C16" s="39" t="str">
        <f>VLOOKUP($A16,'업무별 집계현황'!$B$4:$M$17,3,FALSE)</f>
        <v>CM</v>
      </c>
      <c r="D16" s="39" t="str">
        <f>VLOOKUP($A16,'업무별 집계현황'!$B$4:$M$17,4,FALSE)</f>
        <v>이규태 부장</v>
      </c>
      <c r="E16" s="40">
        <f>VLOOKUP($A16,'업무별 집계현황'!$B$4:$M$17,5,FALSE)</f>
        <v>0</v>
      </c>
      <c r="F16" s="41">
        <f>VLOOKUP($A16,'업무별 집계현황'!$B$4:$M$17,6,FALSE)</f>
        <v>0</v>
      </c>
      <c r="G16" s="42">
        <f>VLOOKUP($A16,'업무별 집계현황'!$B$4:$M$17,7,FALSE)</f>
        <v>0</v>
      </c>
      <c r="H16" s="42">
        <f>VLOOKUP($A16,'업무별 집계현황'!$B$4:$M$17,8,FALSE)</f>
        <v>0</v>
      </c>
      <c r="I16" s="42">
        <f>VLOOKUP($A16,'업무별 집계현황'!$B$4:$M$17,9,FALSE)</f>
        <v>0</v>
      </c>
      <c r="J16" s="42">
        <f>VLOOKUP($A16,'업무별 집계현황'!$B$4:$M$17,10,FALSE)</f>
        <v>0</v>
      </c>
      <c r="K16" s="42"/>
      <c r="L16" s="41">
        <f>VLOOKUP($A16,'업무별 집계현황'!$B$4:$M$17,12,FALSE)</f>
        <v>0</v>
      </c>
    </row>
    <row r="17" spans="1:12" ht="15.75">
      <c r="A17" s="39">
        <v>14</v>
      </c>
      <c r="B17" s="39" t="str">
        <f>VLOOKUP($A17,'업무별 집계현황'!$B$4:$M$17,2,FALSE)</f>
        <v>관리회계</v>
      </c>
      <c r="C17" s="39" t="str">
        <f>VLOOKUP($A17,'업무별 집계현황'!$B$4:$M$17,3,FALSE)</f>
        <v>CO</v>
      </c>
      <c r="D17" s="39" t="str">
        <f>VLOOKUP($A17,'업무별 집계현황'!$B$4:$M$17,4,FALSE)</f>
        <v>김봉남 부장</v>
      </c>
      <c r="E17" s="40">
        <f>VLOOKUP($A17,'업무별 집계현황'!$B$4:$M$17,5,FALSE)</f>
        <v>0</v>
      </c>
      <c r="F17" s="41">
        <f>VLOOKUP($A17,'업무별 집계현황'!$B$4:$M$17,6,FALSE)</f>
        <v>0</v>
      </c>
      <c r="G17" s="42">
        <f>VLOOKUP($A17,'업무별 집계현황'!$B$4:$M$17,7,FALSE)</f>
        <v>0</v>
      </c>
      <c r="H17" s="42">
        <f>VLOOKUP($A17,'업무별 집계현황'!$B$4:$M$17,8,FALSE)</f>
        <v>0</v>
      </c>
      <c r="I17" s="42">
        <f>VLOOKUP($A17,'업무별 집계현황'!$B$4:$M$17,9,FALSE)</f>
        <v>0</v>
      </c>
      <c r="J17" s="42">
        <f>VLOOKUP($A17,'업무별 집계현황'!$B$4:$M$17,10,FALSE)</f>
        <v>0</v>
      </c>
      <c r="K17" s="42"/>
      <c r="L17" s="41">
        <f>VLOOKUP($A17,'업무별 집계현황'!$B$4:$M$17,12,FALSE)</f>
        <v>0</v>
      </c>
    </row>
    <row r="18" spans="1:12" ht="15.75">
      <c r="A18" s="64" t="s">
        <v>75</v>
      </c>
      <c r="B18" s="64"/>
      <c r="C18" s="64"/>
      <c r="D18" s="55"/>
      <c r="E18" s="43">
        <f>SUM(E4:E17)</f>
        <v>3</v>
      </c>
      <c r="F18" s="44"/>
      <c r="G18" s="45">
        <f>SUM(G4:G17)</f>
        <v>0</v>
      </c>
      <c r="H18" s="45">
        <f>SUM(H4:H17)</f>
        <v>0</v>
      </c>
      <c r="I18" s="45">
        <f>SUM(I4:I17)</f>
        <v>1</v>
      </c>
      <c r="J18" s="45">
        <f>SUM(J4:J17)</f>
        <v>2</v>
      </c>
      <c r="K18" s="45"/>
      <c r="L18" s="46">
        <f>((G18+J18)/E18)</f>
        <v>0.66666666666666663</v>
      </c>
    </row>
  </sheetData>
  <mergeCells count="9">
    <mergeCell ref="L2:L3"/>
    <mergeCell ref="A18:C18"/>
    <mergeCell ref="A1:K1"/>
    <mergeCell ref="A2:A3"/>
    <mergeCell ref="B2:B3"/>
    <mergeCell ref="C2:C3"/>
    <mergeCell ref="E2:E3"/>
    <mergeCell ref="F2:F3"/>
    <mergeCell ref="G2:J2"/>
  </mergeCells>
  <phoneticPr fontId="2" type="noConversion"/>
  <conditionalFormatting sqref="F4:F17">
    <cfRule type="cellIs" dxfId="1" priority="1" operator="greaterThan">
      <formula>0.01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"/>
  <sheetViews>
    <sheetView zoomScale="85" zoomScaleNormal="85" workbookViewId="0">
      <selection activeCell="E10" sqref="E10"/>
    </sheetView>
  </sheetViews>
  <sheetFormatPr defaultRowHeight="15"/>
  <cols>
    <col min="1" max="1" width="7" bestFit="1" customWidth="1"/>
    <col min="2" max="2" width="9.140625" customWidth="1"/>
    <col min="3" max="3" width="20.42578125" bestFit="1" customWidth="1"/>
    <col min="4" max="5" width="18" customWidth="1"/>
    <col min="6" max="6" width="13.42578125" bestFit="1" customWidth="1"/>
    <col min="7" max="7" width="12.42578125" bestFit="1" customWidth="1"/>
    <col min="8" max="8" width="16.140625" bestFit="1" customWidth="1"/>
    <col min="9" max="10" width="9.5703125" bestFit="1" customWidth="1"/>
    <col min="11" max="11" width="16.140625" bestFit="1" customWidth="1"/>
    <col min="12" max="12" width="16.140625" customWidth="1"/>
    <col min="13" max="13" width="27.85546875" bestFit="1" customWidth="1"/>
  </cols>
  <sheetData>
    <row r="1" spans="1:13" ht="26.25">
      <c r="A1" s="65" t="s">
        <v>236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52" t="s">
        <v>237</v>
      </c>
    </row>
    <row r="2" spans="1:13" ht="21">
      <c r="A2" s="66" t="s">
        <v>47</v>
      </c>
      <c r="B2" s="73" t="s">
        <v>230</v>
      </c>
      <c r="C2" s="68" t="s">
        <v>48</v>
      </c>
      <c r="D2" s="68" t="s">
        <v>49</v>
      </c>
      <c r="E2" s="56" t="s">
        <v>216</v>
      </c>
      <c r="F2" s="62" t="s">
        <v>50</v>
      </c>
      <c r="G2" s="62" t="s">
        <v>51</v>
      </c>
      <c r="H2" s="70" t="s">
        <v>52</v>
      </c>
      <c r="I2" s="71"/>
      <c r="J2" s="71"/>
      <c r="K2" s="72"/>
      <c r="L2" s="58" t="s">
        <v>218</v>
      </c>
      <c r="M2" s="62" t="s">
        <v>53</v>
      </c>
    </row>
    <row r="3" spans="1:13" ht="21">
      <c r="A3" s="67"/>
      <c r="B3" s="74"/>
      <c r="C3" s="69"/>
      <c r="D3" s="69"/>
      <c r="E3" s="57" t="s">
        <v>217</v>
      </c>
      <c r="F3" s="63"/>
      <c r="G3" s="63"/>
      <c r="H3" s="16" t="s">
        <v>54</v>
      </c>
      <c r="I3" s="16" t="s">
        <v>55</v>
      </c>
      <c r="J3" s="16" t="s">
        <v>56</v>
      </c>
      <c r="K3" s="16" t="s">
        <v>57</v>
      </c>
      <c r="L3" s="54" t="s">
        <v>219</v>
      </c>
      <c r="M3" s="63"/>
    </row>
    <row r="4" spans="1:13" ht="15.75">
      <c r="A4" s="39">
        <v>1</v>
      </c>
      <c r="B4" s="59">
        <f>_xlfn.RANK.EQ(F4,$F$4:$F$17,0)+COUNTIFS($F$4:$F$17,F4,$A$4:$A$17,"&gt;"&amp;A4)</f>
        <v>1</v>
      </c>
      <c r="C4" s="39" t="s">
        <v>59</v>
      </c>
      <c r="D4" s="39" t="s">
        <v>60</v>
      </c>
      <c r="E4" s="39" t="s">
        <v>220</v>
      </c>
      <c r="F4" s="40">
        <f>COUNTIF(시큐어코딩자료!AB:AB,D4)</f>
        <v>2</v>
      </c>
      <c r="G4" s="41">
        <f>F4/$F$18</f>
        <v>0.66666666666666663</v>
      </c>
      <c r="H4" s="42">
        <f>COUNTIFS(시큐어코딩자료!$AB:$AB,D4,시큐어코딩자료!$U:$U,"조치완료")</f>
        <v>0</v>
      </c>
      <c r="I4" s="42">
        <f>COUNTIFS(시큐어코딩자료!$AB:$AB,D4,시큐어코딩자료!$U:$U,"조치중")</f>
        <v>0</v>
      </c>
      <c r="J4" s="42">
        <f>COUNTIFS(시큐어코딩자료!$AB:$AB,D4,시큐어코딩자료!$U:$U,"미조치")</f>
        <v>0</v>
      </c>
      <c r="K4" s="42">
        <f>COUNTIFS(시큐어코딩자료!$AB:$AB,D4,시큐어코딩자료!$U:$U,"예외처리")</f>
        <v>2</v>
      </c>
      <c r="L4" s="42"/>
      <c r="M4" s="41">
        <f>IFERROR((H4+K4)/F4,0)</f>
        <v>1</v>
      </c>
    </row>
    <row r="5" spans="1:13" ht="15.75">
      <c r="A5" s="39">
        <v>2</v>
      </c>
      <c r="B5" s="59">
        <f t="shared" ref="B5:B17" si="0">_xlfn.RANK.EQ(F5,$F$4:$F$17,0)+COUNTIFS($F$4:$F$17,F5,$A$4:$A$17,"&gt;"&amp;A5)</f>
        <v>14</v>
      </c>
      <c r="C5" s="39" t="s">
        <v>61</v>
      </c>
      <c r="D5" s="39" t="s">
        <v>62</v>
      </c>
      <c r="E5" s="39" t="s">
        <v>221</v>
      </c>
      <c r="F5" s="40">
        <f>COUNTIF(시큐어코딩자료!AB:AB,D5)</f>
        <v>0</v>
      </c>
      <c r="G5" s="41">
        <f t="shared" ref="G5:G17" si="1">F5/$F$18</f>
        <v>0</v>
      </c>
      <c r="H5" s="42">
        <f>COUNTIFS(시큐어코딩자료!$AB:$AB,D5,시큐어코딩자료!$U:$U,"조치완료")</f>
        <v>0</v>
      </c>
      <c r="I5" s="42">
        <f>COUNTIFS(시큐어코딩자료!$AB:$AB,D5,시큐어코딩자료!$U:$U,"조치중")</f>
        <v>0</v>
      </c>
      <c r="J5" s="42">
        <f>COUNTIFS(시큐어코딩자료!$AB:$AB,D5,시큐어코딩자료!$U:$U,"미조치")</f>
        <v>0</v>
      </c>
      <c r="K5" s="42">
        <f>COUNTIFS(시큐어코딩자료!$AB:$AB,D5,시큐어코딩자료!$U:$U,"예외처리")</f>
        <v>0</v>
      </c>
      <c r="L5" s="42"/>
      <c r="M5" s="41">
        <f t="shared" ref="M5:M17" si="2">IFERROR((H5+K5)/F5,0)</f>
        <v>0</v>
      </c>
    </row>
    <row r="6" spans="1:13" ht="15.75">
      <c r="A6" s="39">
        <v>3</v>
      </c>
      <c r="B6" s="59">
        <f t="shared" si="0"/>
        <v>13</v>
      </c>
      <c r="C6" s="39" t="s">
        <v>58</v>
      </c>
      <c r="D6" s="39" t="s">
        <v>87</v>
      </c>
      <c r="E6" s="39" t="s">
        <v>222</v>
      </c>
      <c r="F6" s="40">
        <f>COUNTIF(시큐어코딩자료!AB:AB,D6)</f>
        <v>0</v>
      </c>
      <c r="G6" s="41">
        <f t="shared" si="1"/>
        <v>0</v>
      </c>
      <c r="H6" s="42">
        <f>COUNTIFS(시큐어코딩자료!$AB:$AB,D6,시큐어코딩자료!$U:$U,"조치완료")</f>
        <v>0</v>
      </c>
      <c r="I6" s="42">
        <f>COUNTIFS(시큐어코딩자료!$AB:$AB,D6,시큐어코딩자료!$U:$U,"조치중")</f>
        <v>0</v>
      </c>
      <c r="J6" s="42">
        <f>COUNTIFS(시큐어코딩자료!$AB:$AB,D6,시큐어코딩자료!$U:$U,"미조치")</f>
        <v>0</v>
      </c>
      <c r="K6" s="42">
        <f>COUNTIFS(시큐어코딩자료!$AB:$AB,D6,시큐어코딩자료!$U:$U,"예외처리")</f>
        <v>0</v>
      </c>
      <c r="L6" s="42"/>
      <c r="M6" s="41">
        <f t="shared" si="2"/>
        <v>0</v>
      </c>
    </row>
    <row r="7" spans="1:13" ht="15.75">
      <c r="A7" s="39">
        <v>4</v>
      </c>
      <c r="B7" s="59">
        <f t="shared" si="0"/>
        <v>12</v>
      </c>
      <c r="C7" s="39" t="s">
        <v>63</v>
      </c>
      <c r="D7" s="39" t="s">
        <v>64</v>
      </c>
      <c r="E7" s="39" t="s">
        <v>223</v>
      </c>
      <c r="F7" s="40">
        <f>COUNTIF(시큐어코딩자료!AB:AB,D7)</f>
        <v>0</v>
      </c>
      <c r="G7" s="41">
        <f t="shared" si="1"/>
        <v>0</v>
      </c>
      <c r="H7" s="42">
        <f>COUNTIFS(시큐어코딩자료!$AB:$AB,D7,시큐어코딩자료!$U:$U,"조치완료")</f>
        <v>0</v>
      </c>
      <c r="I7" s="42">
        <f>COUNTIFS(시큐어코딩자료!$AB:$AB,D7,시큐어코딩자료!$U:$U,"조치중")</f>
        <v>0</v>
      </c>
      <c r="J7" s="42">
        <f>COUNTIFS(시큐어코딩자료!$AB:$AB,D7,시큐어코딩자료!$U:$U,"미조치")</f>
        <v>0</v>
      </c>
      <c r="K7" s="42">
        <f>COUNTIFS(시큐어코딩자료!$AB:$AB,D7,시큐어코딩자료!$U:$U,"예외처리")</f>
        <v>0</v>
      </c>
      <c r="L7" s="42"/>
      <c r="M7" s="41">
        <f t="shared" si="2"/>
        <v>0</v>
      </c>
    </row>
    <row r="8" spans="1:13" ht="15.75">
      <c r="A8" s="39">
        <v>5</v>
      </c>
      <c r="B8" s="59">
        <f t="shared" si="0"/>
        <v>2</v>
      </c>
      <c r="C8" s="39" t="s">
        <v>65</v>
      </c>
      <c r="D8" s="39" t="s">
        <v>66</v>
      </c>
      <c r="E8" s="61" t="s">
        <v>244</v>
      </c>
      <c r="F8" s="40">
        <f>COUNTIF(시큐어코딩자료!AB:AB,D8)</f>
        <v>1</v>
      </c>
      <c r="G8" s="41">
        <f t="shared" si="1"/>
        <v>0.33333333333333331</v>
      </c>
      <c r="H8" s="42">
        <f>COUNTIFS(시큐어코딩자료!$AB:$AB,D8,시큐어코딩자료!$U:$U,"조치완료")</f>
        <v>0</v>
      </c>
      <c r="I8" s="42">
        <f>COUNTIFS(시큐어코딩자료!$AB:$AB,D8,시큐어코딩자료!$U:$U,"조치중")</f>
        <v>0</v>
      </c>
      <c r="J8" s="42">
        <f>COUNTIFS(시큐어코딩자료!$AB:$AB,D8,시큐어코딩자료!$U:$U,"미조치")</f>
        <v>1</v>
      </c>
      <c r="K8" s="42">
        <f>COUNTIFS(시큐어코딩자료!$AB:$AB,D8,시큐어코딩자료!$U:$U,"예외처리")</f>
        <v>0</v>
      </c>
      <c r="L8" s="42"/>
      <c r="M8" s="41">
        <f t="shared" si="2"/>
        <v>0</v>
      </c>
    </row>
    <row r="9" spans="1:13" ht="15.75">
      <c r="A9" s="39">
        <v>6</v>
      </c>
      <c r="B9" s="59">
        <f t="shared" si="0"/>
        <v>11</v>
      </c>
      <c r="C9" s="39" t="s">
        <v>67</v>
      </c>
      <c r="D9" s="39" t="s">
        <v>68</v>
      </c>
      <c r="E9" s="61" t="s">
        <v>245</v>
      </c>
      <c r="F9" s="40">
        <f>COUNTIF(시큐어코딩자료!AB:AB,D9)</f>
        <v>0</v>
      </c>
      <c r="G9" s="41">
        <f t="shared" si="1"/>
        <v>0</v>
      </c>
      <c r="H9" s="42">
        <f>COUNTIFS(시큐어코딩자료!$AB:$AB,D9,시큐어코딩자료!$U:$U,"조치완료")</f>
        <v>0</v>
      </c>
      <c r="I9" s="42">
        <f>COUNTIFS(시큐어코딩자료!$AB:$AB,D9,시큐어코딩자료!$U:$U,"조치중")</f>
        <v>0</v>
      </c>
      <c r="J9" s="42">
        <f>COUNTIFS(시큐어코딩자료!$AB:$AB,D9,시큐어코딩자료!$U:$U,"미조치")</f>
        <v>0</v>
      </c>
      <c r="K9" s="42">
        <f>COUNTIFS(시큐어코딩자료!$AB:$AB,D9,시큐어코딩자료!$U:$U,"예외처리")</f>
        <v>0</v>
      </c>
      <c r="L9" s="42"/>
      <c r="M9" s="41">
        <f t="shared" si="2"/>
        <v>0</v>
      </c>
    </row>
    <row r="10" spans="1:13" ht="15.75">
      <c r="A10" s="39">
        <v>7</v>
      </c>
      <c r="B10" s="59">
        <f t="shared" si="0"/>
        <v>10</v>
      </c>
      <c r="C10" s="39" t="s">
        <v>69</v>
      </c>
      <c r="D10" s="39" t="s">
        <v>70</v>
      </c>
      <c r="E10" s="39" t="s">
        <v>246</v>
      </c>
      <c r="F10" s="40">
        <f>COUNTIF(시큐어코딩자료!AB:AB,D10)</f>
        <v>0</v>
      </c>
      <c r="G10" s="41">
        <f t="shared" si="1"/>
        <v>0</v>
      </c>
      <c r="H10" s="42">
        <f>COUNTIFS(시큐어코딩자료!$AB:$AB,D10,시큐어코딩자료!$U:$U,"조치완료")</f>
        <v>0</v>
      </c>
      <c r="I10" s="42">
        <f>COUNTIFS(시큐어코딩자료!$AB:$AB,D10,시큐어코딩자료!$U:$U,"조치중")</f>
        <v>0</v>
      </c>
      <c r="J10" s="42">
        <f>COUNTIFS(시큐어코딩자료!$AB:$AB,D10,시큐어코딩자료!$U:$U,"미조치")</f>
        <v>0</v>
      </c>
      <c r="K10" s="42">
        <f>COUNTIFS(시큐어코딩자료!$AB:$AB,D10,시큐어코딩자료!$U:$U,"예외처리")</f>
        <v>0</v>
      </c>
      <c r="L10" s="42"/>
      <c r="M10" s="41">
        <f t="shared" si="2"/>
        <v>0</v>
      </c>
    </row>
    <row r="11" spans="1:13" ht="15.75">
      <c r="A11" s="39">
        <v>8</v>
      </c>
      <c r="B11" s="59">
        <f t="shared" si="0"/>
        <v>9</v>
      </c>
      <c r="C11" s="39" t="s">
        <v>71</v>
      </c>
      <c r="D11" s="39" t="s">
        <v>72</v>
      </c>
      <c r="E11" s="39" t="s">
        <v>224</v>
      </c>
      <c r="F11" s="40">
        <f>COUNTIF(시큐어코딩자료!AB:AB,D11)</f>
        <v>0</v>
      </c>
      <c r="G11" s="41">
        <f t="shared" si="1"/>
        <v>0</v>
      </c>
      <c r="H11" s="42">
        <f>COUNTIFS(시큐어코딩자료!$AB:$AB,D11,시큐어코딩자료!$U:$U,"조치완료")</f>
        <v>0</v>
      </c>
      <c r="I11" s="42">
        <f>COUNTIFS(시큐어코딩자료!$AB:$AB,D11,시큐어코딩자료!$U:$U,"조치중")</f>
        <v>0</v>
      </c>
      <c r="J11" s="42">
        <f>COUNTIFS(시큐어코딩자료!$AB:$AB,D11,시큐어코딩자료!$U:$U,"미조치")</f>
        <v>0</v>
      </c>
      <c r="K11" s="42">
        <f>COUNTIFS(시큐어코딩자료!$AB:$AB,D11,시큐어코딩자료!$U:$U,"예외처리")</f>
        <v>0</v>
      </c>
      <c r="L11" s="42"/>
      <c r="M11" s="41">
        <f t="shared" si="2"/>
        <v>0</v>
      </c>
    </row>
    <row r="12" spans="1:13" ht="15.75">
      <c r="A12" s="39">
        <v>9</v>
      </c>
      <c r="B12" s="59">
        <f t="shared" si="0"/>
        <v>8</v>
      </c>
      <c r="C12" s="39" t="s">
        <v>73</v>
      </c>
      <c r="D12" s="39" t="s">
        <v>74</v>
      </c>
      <c r="E12" s="39" t="s">
        <v>225</v>
      </c>
      <c r="F12" s="40">
        <f>COUNTIF(시큐어코딩자료!AB:AB,D12)</f>
        <v>0</v>
      </c>
      <c r="G12" s="41">
        <f t="shared" si="1"/>
        <v>0</v>
      </c>
      <c r="H12" s="42">
        <f>COUNTIFS(시큐어코딩자료!$AB:$AB,D12,시큐어코딩자료!$U:$U,"조치완료")</f>
        <v>0</v>
      </c>
      <c r="I12" s="42">
        <f>COUNTIFS(시큐어코딩자료!$AB:$AB,D12,시큐어코딩자료!$U:$U,"조치중")</f>
        <v>0</v>
      </c>
      <c r="J12" s="42">
        <f>COUNTIFS(시큐어코딩자료!$AB:$AB,D12,시큐어코딩자료!$U:$U,"미조치")</f>
        <v>0</v>
      </c>
      <c r="K12" s="42">
        <f>COUNTIFS(시큐어코딩자료!$AB:$AB,D12,시큐어코딩자료!$U:$U,"예외처리")</f>
        <v>0</v>
      </c>
      <c r="L12" s="42"/>
      <c r="M12" s="41">
        <f t="shared" si="2"/>
        <v>0</v>
      </c>
    </row>
    <row r="13" spans="1:13" ht="15.75">
      <c r="A13" s="39">
        <v>10</v>
      </c>
      <c r="B13" s="59">
        <f t="shared" si="0"/>
        <v>7</v>
      </c>
      <c r="C13" s="39" t="s">
        <v>88</v>
      </c>
      <c r="D13" s="39" t="s">
        <v>89</v>
      </c>
      <c r="E13" s="61" t="s">
        <v>244</v>
      </c>
      <c r="F13" s="40">
        <f>COUNTIF(시큐어코딩자료!AB:AB,D13)</f>
        <v>0</v>
      </c>
      <c r="G13" s="41">
        <f t="shared" si="1"/>
        <v>0</v>
      </c>
      <c r="H13" s="42">
        <f>COUNTIFS(시큐어코딩자료!$AB:$AB,D13,시큐어코딩자료!$U:$U,"조치완료")</f>
        <v>0</v>
      </c>
      <c r="I13" s="42">
        <f>COUNTIFS(시큐어코딩자료!$AB:$AB,D13,시큐어코딩자료!$U:$U,"조치중")</f>
        <v>0</v>
      </c>
      <c r="J13" s="42">
        <f>COUNTIFS(시큐어코딩자료!$AB:$AB,D13,시큐어코딩자료!$U:$U,"미조치")</f>
        <v>0</v>
      </c>
      <c r="K13" s="42">
        <f>COUNTIFS(시큐어코딩자료!$AB:$AB,D13,시큐어코딩자료!$U:$U,"예외처리")</f>
        <v>0</v>
      </c>
      <c r="L13" s="42"/>
      <c r="M13" s="41">
        <f t="shared" si="2"/>
        <v>0</v>
      </c>
    </row>
    <row r="14" spans="1:13" ht="15.75">
      <c r="A14" s="39">
        <v>11</v>
      </c>
      <c r="B14" s="59">
        <f t="shared" si="0"/>
        <v>6</v>
      </c>
      <c r="C14" s="39" t="s">
        <v>90</v>
      </c>
      <c r="D14" s="39" t="s">
        <v>91</v>
      </c>
      <c r="E14" s="39" t="s">
        <v>226</v>
      </c>
      <c r="F14" s="40">
        <f>COUNTIF(시큐어코딩자료!AB:AB,D14)</f>
        <v>0</v>
      </c>
      <c r="G14" s="41">
        <f t="shared" si="1"/>
        <v>0</v>
      </c>
      <c r="H14" s="42">
        <f>COUNTIFS(시큐어코딩자료!$AB:$AB,D14,시큐어코딩자료!$U:$U,"조치완료")</f>
        <v>0</v>
      </c>
      <c r="I14" s="42">
        <f>COUNTIFS(시큐어코딩자료!$AB:$AB,D14,시큐어코딩자료!$U:$U,"조치중")</f>
        <v>0</v>
      </c>
      <c r="J14" s="42">
        <f>COUNTIFS(시큐어코딩자료!$AB:$AB,D14,시큐어코딩자료!$U:$U,"미조치")</f>
        <v>0</v>
      </c>
      <c r="K14" s="42">
        <f>COUNTIFS(시큐어코딩자료!$AB:$AB,D14,시큐어코딩자료!$U:$U,"예외처리")</f>
        <v>0</v>
      </c>
      <c r="L14" s="42"/>
      <c r="M14" s="41">
        <f t="shared" si="2"/>
        <v>0</v>
      </c>
    </row>
    <row r="15" spans="1:13" ht="15.75">
      <c r="A15" s="39">
        <v>12</v>
      </c>
      <c r="B15" s="59">
        <f t="shared" si="0"/>
        <v>5</v>
      </c>
      <c r="C15" s="39" t="s">
        <v>92</v>
      </c>
      <c r="D15" s="39" t="s">
        <v>93</v>
      </c>
      <c r="E15" s="39" t="s">
        <v>227</v>
      </c>
      <c r="F15" s="40">
        <f>COUNTIF(시큐어코딩자료!AB:AB,D15)</f>
        <v>0</v>
      </c>
      <c r="G15" s="41">
        <f t="shared" si="1"/>
        <v>0</v>
      </c>
      <c r="H15" s="42">
        <f>COUNTIFS(시큐어코딩자료!$AB:$AB,D15,시큐어코딩자료!$U:$U,"조치완료")</f>
        <v>0</v>
      </c>
      <c r="I15" s="42">
        <f>COUNTIFS(시큐어코딩자료!$AB:$AB,D15,시큐어코딩자료!$U:$U,"조치중")</f>
        <v>0</v>
      </c>
      <c r="J15" s="42">
        <f>COUNTIFS(시큐어코딩자료!$AB:$AB,D15,시큐어코딩자료!$U:$U,"미조치")</f>
        <v>0</v>
      </c>
      <c r="K15" s="42">
        <f>COUNTIFS(시큐어코딩자료!$AB:$AB,D15,시큐어코딩자료!$U:$U,"예외처리")</f>
        <v>0</v>
      </c>
      <c r="L15" s="42"/>
      <c r="M15" s="41">
        <f t="shared" si="2"/>
        <v>0</v>
      </c>
    </row>
    <row r="16" spans="1:13" ht="15.75">
      <c r="A16" s="39">
        <v>13</v>
      </c>
      <c r="B16" s="59">
        <f t="shared" si="0"/>
        <v>4</v>
      </c>
      <c r="C16" s="39" t="s">
        <v>94</v>
      </c>
      <c r="D16" s="39" t="s">
        <v>95</v>
      </c>
      <c r="E16" s="39" t="s">
        <v>228</v>
      </c>
      <c r="F16" s="40">
        <f>COUNTIF(시큐어코딩자료!AB:AB,D16)</f>
        <v>0</v>
      </c>
      <c r="G16" s="41">
        <f t="shared" si="1"/>
        <v>0</v>
      </c>
      <c r="H16" s="42">
        <f>COUNTIFS(시큐어코딩자료!$AB:$AB,D16,시큐어코딩자료!$U:$U,"조치완료")</f>
        <v>0</v>
      </c>
      <c r="I16" s="42">
        <f>COUNTIFS(시큐어코딩자료!$AB:$AB,D16,시큐어코딩자료!$U:$U,"조치중")</f>
        <v>0</v>
      </c>
      <c r="J16" s="42">
        <f>COUNTIFS(시큐어코딩자료!$AB:$AB,D16,시큐어코딩자료!$U:$U,"미조치")</f>
        <v>0</v>
      </c>
      <c r="K16" s="42">
        <f>COUNTIFS(시큐어코딩자료!$AB:$AB,D16,시큐어코딩자료!$U:$U,"예외처리")</f>
        <v>0</v>
      </c>
      <c r="L16" s="42"/>
      <c r="M16" s="41">
        <f t="shared" si="2"/>
        <v>0</v>
      </c>
    </row>
    <row r="17" spans="1:13" ht="15.75">
      <c r="A17" s="39">
        <v>14</v>
      </c>
      <c r="B17" s="59">
        <f t="shared" si="0"/>
        <v>3</v>
      </c>
      <c r="C17" s="39" t="s">
        <v>96</v>
      </c>
      <c r="D17" s="39" t="s">
        <v>97</v>
      </c>
      <c r="E17" s="39" t="s">
        <v>229</v>
      </c>
      <c r="F17" s="40">
        <f>COUNTIF(시큐어코딩자료!AB:AB,D17)</f>
        <v>0</v>
      </c>
      <c r="G17" s="41">
        <f t="shared" si="1"/>
        <v>0</v>
      </c>
      <c r="H17" s="42">
        <f>COUNTIFS(시큐어코딩자료!$AB:$AB,D17,시큐어코딩자료!$U:$U,"조치완료")</f>
        <v>0</v>
      </c>
      <c r="I17" s="42">
        <f>COUNTIFS(시큐어코딩자료!$AB:$AB,D17,시큐어코딩자료!$U:$U,"조치중")</f>
        <v>0</v>
      </c>
      <c r="J17" s="42">
        <f>COUNTIFS(시큐어코딩자료!$AB:$AB,D17,시큐어코딩자료!$U:$U,"미조치")</f>
        <v>0</v>
      </c>
      <c r="K17" s="42">
        <f>COUNTIFS(시큐어코딩자료!$AB:$AB,D17,시큐어코딩자료!$U:$U,"예외처리")</f>
        <v>0</v>
      </c>
      <c r="L17" s="42"/>
      <c r="M17" s="41">
        <f t="shared" si="2"/>
        <v>0</v>
      </c>
    </row>
    <row r="18" spans="1:13" ht="15.75">
      <c r="A18" s="64" t="s">
        <v>75</v>
      </c>
      <c r="B18" s="64"/>
      <c r="C18" s="64"/>
      <c r="D18" s="64"/>
      <c r="E18" s="55"/>
      <c r="F18" s="43">
        <f>SUM(F4:F17)</f>
        <v>3</v>
      </c>
      <c r="G18" s="44"/>
      <c r="H18" s="45">
        <f>SUM(H4:H17)</f>
        <v>0</v>
      </c>
      <c r="I18" s="45">
        <f>SUM(I4:I17)</f>
        <v>0</v>
      </c>
      <c r="J18" s="45">
        <f>SUM(J4:J17)</f>
        <v>1</v>
      </c>
      <c r="K18" s="45">
        <f>SUM(K4:K17)</f>
        <v>2</v>
      </c>
      <c r="L18" s="45"/>
      <c r="M18" s="46">
        <f>((H18+K18)/F18)</f>
        <v>0.66666666666666663</v>
      </c>
    </row>
  </sheetData>
  <mergeCells count="10">
    <mergeCell ref="A1:L1"/>
    <mergeCell ref="B2:B3"/>
    <mergeCell ref="G2:G3"/>
    <mergeCell ref="H2:K2"/>
    <mergeCell ref="M2:M3"/>
    <mergeCell ref="A18:D18"/>
    <mergeCell ref="A2:A3"/>
    <mergeCell ref="C2:C3"/>
    <mergeCell ref="D2:D3"/>
    <mergeCell ref="F2:F3"/>
  </mergeCells>
  <phoneticPr fontId="2" type="noConversion"/>
  <conditionalFormatting sqref="G4:G17">
    <cfRule type="cellIs" dxfId="0" priority="1" operator="greaterThan">
      <formula>0.01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C4"/>
  <sheetViews>
    <sheetView zoomScale="85" zoomScaleNormal="85" workbookViewId="0">
      <pane ySplit="1" topLeftCell="A2" activePane="bottomLeft" state="frozen"/>
      <selection sqref="A1:K1"/>
      <selection pane="bottomLeft" sqref="A1:K1"/>
    </sheetView>
  </sheetViews>
  <sheetFormatPr defaultColWidth="9" defaultRowHeight="60" customHeight="1"/>
  <cols>
    <col min="1" max="1" width="7.7109375" style="28" customWidth="1"/>
    <col min="2" max="2" width="21.140625" style="28" customWidth="1"/>
    <col min="3" max="3" width="9" style="28"/>
    <col min="4" max="4" width="8.42578125" style="28" customWidth="1"/>
    <col min="5" max="5" width="6.5703125" style="28" customWidth="1"/>
    <col min="6" max="6" width="8.140625" style="28" customWidth="1"/>
    <col min="7" max="7" width="23.140625" style="28" customWidth="1"/>
    <col min="8" max="8" width="16.42578125" style="28" customWidth="1"/>
    <col min="9" max="9" width="5.85546875" style="28" customWidth="1"/>
    <col min="10" max="10" width="42.5703125" style="28" customWidth="1"/>
    <col min="11" max="11" width="63.7109375" style="28" bestFit="1" customWidth="1"/>
    <col min="12" max="12" width="13.140625" style="28" customWidth="1"/>
    <col min="13" max="13" width="9" style="28" customWidth="1"/>
    <col min="14" max="14" width="6.42578125" style="28" customWidth="1"/>
    <col min="15" max="15" width="9" style="28" customWidth="1"/>
    <col min="16" max="16" width="17" style="28" bestFit="1" customWidth="1"/>
    <col min="17" max="17" width="18.140625" style="29" bestFit="1" customWidth="1"/>
    <col min="18" max="18" width="9" style="29" customWidth="1"/>
    <col min="19" max="19" width="16.5703125" style="20" customWidth="1"/>
    <col min="20" max="20" width="14.42578125" style="20" customWidth="1"/>
    <col min="21" max="21" width="9" style="29" customWidth="1"/>
    <col min="22" max="22" width="15.5703125" style="29" customWidth="1"/>
    <col min="23" max="23" width="19.5703125" style="29" customWidth="1"/>
    <col min="24" max="24" width="11.42578125" style="33" customWidth="1"/>
    <col min="25" max="25" width="9" style="33" customWidth="1"/>
    <col min="26" max="26" width="24.5703125" style="33" customWidth="1"/>
    <col min="27" max="27" width="45.5703125" style="36" customWidth="1"/>
    <col min="28" max="28" width="12.85546875" style="32" customWidth="1"/>
    <col min="29" max="29" width="9" style="32"/>
    <col min="30" max="16384" width="9" style="19"/>
  </cols>
  <sheetData>
    <row r="1" spans="1:29" s="18" customFormat="1" ht="60" customHeight="1">
      <c r="A1" s="24" t="s">
        <v>0</v>
      </c>
      <c r="B1" s="24" t="s">
        <v>1</v>
      </c>
      <c r="C1" s="25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4" t="s">
        <v>14</v>
      </c>
      <c r="P1" s="24" t="s">
        <v>15</v>
      </c>
      <c r="Q1" s="26" t="s">
        <v>76</v>
      </c>
      <c r="R1" s="26" t="s">
        <v>77</v>
      </c>
      <c r="S1" s="17" t="s">
        <v>78</v>
      </c>
      <c r="T1" s="17" t="s">
        <v>79</v>
      </c>
      <c r="U1" s="30" t="s">
        <v>80</v>
      </c>
      <c r="V1" s="30" t="s">
        <v>81</v>
      </c>
      <c r="W1" s="30" t="s">
        <v>182</v>
      </c>
      <c r="X1" s="24" t="s">
        <v>16</v>
      </c>
      <c r="Y1" s="24" t="s">
        <v>17</v>
      </c>
      <c r="Z1" s="24" t="s">
        <v>18</v>
      </c>
      <c r="AA1" s="34" t="s">
        <v>19</v>
      </c>
      <c r="AB1" s="25" t="s">
        <v>82</v>
      </c>
      <c r="AC1" s="25" t="s">
        <v>83</v>
      </c>
    </row>
    <row r="2" spans="1:29" ht="60" customHeight="1">
      <c r="A2" s="21" t="s">
        <v>238</v>
      </c>
      <c r="B2" s="27" t="s">
        <v>168</v>
      </c>
      <c r="C2" s="27" t="s">
        <v>154</v>
      </c>
      <c r="D2" s="27" t="s">
        <v>155</v>
      </c>
      <c r="E2" s="27">
        <v>0</v>
      </c>
      <c r="F2" s="27" t="s">
        <v>156</v>
      </c>
      <c r="G2" s="27" t="s">
        <v>157</v>
      </c>
      <c r="H2" s="27" t="s">
        <v>158</v>
      </c>
      <c r="I2" s="27">
        <v>91</v>
      </c>
      <c r="J2" s="27" t="s">
        <v>159</v>
      </c>
      <c r="K2" s="27" t="s">
        <v>160</v>
      </c>
      <c r="L2" s="27" t="s">
        <v>161</v>
      </c>
      <c r="M2" s="27" t="s">
        <v>162</v>
      </c>
      <c r="N2" s="27">
        <v>0</v>
      </c>
      <c r="O2" s="27" t="s">
        <v>163</v>
      </c>
      <c r="P2" s="27" t="s">
        <v>164</v>
      </c>
      <c r="Q2" s="31" t="s">
        <v>231</v>
      </c>
      <c r="R2" s="23">
        <v>0</v>
      </c>
      <c r="S2" s="22" t="s">
        <v>166</v>
      </c>
      <c r="T2" s="22" t="s">
        <v>166</v>
      </c>
      <c r="U2" s="23" t="s">
        <v>179</v>
      </c>
      <c r="V2" s="23">
        <v>0</v>
      </c>
      <c r="W2" s="31" t="s">
        <v>232</v>
      </c>
      <c r="X2" s="27" t="s">
        <v>239</v>
      </c>
      <c r="Y2" s="27" t="s">
        <v>165</v>
      </c>
      <c r="Z2" s="27" t="s">
        <v>166</v>
      </c>
      <c r="AA2" s="35" t="s">
        <v>167</v>
      </c>
      <c r="AB2" s="31" t="s">
        <v>134</v>
      </c>
      <c r="AC2" s="31" t="s">
        <v>180</v>
      </c>
    </row>
    <row r="3" spans="1:29" ht="60" customHeight="1">
      <c r="A3" s="21" t="s">
        <v>240</v>
      </c>
      <c r="B3" s="27" t="s">
        <v>168</v>
      </c>
      <c r="C3" s="27" t="s">
        <v>154</v>
      </c>
      <c r="D3" s="27" t="s">
        <v>155</v>
      </c>
      <c r="E3" s="27">
        <v>0</v>
      </c>
      <c r="F3" s="27" t="s">
        <v>169</v>
      </c>
      <c r="G3" s="27" t="s">
        <v>170</v>
      </c>
      <c r="H3" s="27" t="s">
        <v>171</v>
      </c>
      <c r="I3" s="27">
        <v>123</v>
      </c>
      <c r="J3" s="27" t="s">
        <v>172</v>
      </c>
      <c r="K3" s="27" t="s">
        <v>173</v>
      </c>
      <c r="L3" s="27" t="s">
        <v>174</v>
      </c>
      <c r="M3" s="27" t="s">
        <v>162</v>
      </c>
      <c r="N3" s="27">
        <v>0</v>
      </c>
      <c r="O3" s="27" t="s">
        <v>213</v>
      </c>
      <c r="P3" s="27" t="s">
        <v>214</v>
      </c>
      <c r="Q3" s="31" t="s">
        <v>233</v>
      </c>
      <c r="R3" s="23">
        <v>0</v>
      </c>
      <c r="S3" s="22" t="s">
        <v>166</v>
      </c>
      <c r="T3" s="22" t="s">
        <v>166</v>
      </c>
      <c r="U3" s="23" t="s">
        <v>234</v>
      </c>
      <c r="V3" s="51" t="s">
        <v>215</v>
      </c>
      <c r="W3" s="31" t="s">
        <v>235</v>
      </c>
      <c r="X3" s="27" t="s">
        <v>239</v>
      </c>
      <c r="Y3" s="27" t="s">
        <v>175</v>
      </c>
      <c r="Z3" s="27" t="s">
        <v>215</v>
      </c>
      <c r="AA3" s="35" t="s">
        <v>176</v>
      </c>
      <c r="AB3" s="31" t="s">
        <v>126</v>
      </c>
      <c r="AC3" s="31" t="s">
        <v>181</v>
      </c>
    </row>
    <row r="4" spans="1:29" ht="60" customHeight="1">
      <c r="A4" s="21" t="s">
        <v>241</v>
      </c>
      <c r="B4" s="27" t="s">
        <v>168</v>
      </c>
      <c r="C4" s="27" t="s">
        <v>154</v>
      </c>
      <c r="D4" s="27" t="s">
        <v>155</v>
      </c>
      <c r="E4" s="27">
        <v>0</v>
      </c>
      <c r="F4" s="27" t="s">
        <v>169</v>
      </c>
      <c r="G4" s="27" t="s">
        <v>170</v>
      </c>
      <c r="H4" s="27" t="s">
        <v>171</v>
      </c>
      <c r="I4" s="27">
        <v>336</v>
      </c>
      <c r="J4" s="27" t="s">
        <v>172</v>
      </c>
      <c r="K4" s="27" t="s">
        <v>177</v>
      </c>
      <c r="L4" s="27" t="s">
        <v>174</v>
      </c>
      <c r="M4" s="27" t="s">
        <v>162</v>
      </c>
      <c r="N4" s="27">
        <v>0</v>
      </c>
      <c r="O4" s="27" t="s">
        <v>213</v>
      </c>
      <c r="P4" s="27" t="s">
        <v>214</v>
      </c>
      <c r="Q4" s="31" t="s">
        <v>233</v>
      </c>
      <c r="R4" s="23">
        <v>0</v>
      </c>
      <c r="S4" s="22" t="s">
        <v>166</v>
      </c>
      <c r="T4" s="22" t="s">
        <v>166</v>
      </c>
      <c r="U4" s="23" t="s">
        <v>234</v>
      </c>
      <c r="V4" s="51" t="s">
        <v>215</v>
      </c>
      <c r="W4" s="31" t="s">
        <v>235</v>
      </c>
      <c r="X4" s="27" t="s">
        <v>239</v>
      </c>
      <c r="Y4" s="27" t="s">
        <v>175</v>
      </c>
      <c r="Z4" s="27" t="s">
        <v>215</v>
      </c>
      <c r="AA4" s="35" t="s">
        <v>178</v>
      </c>
      <c r="AB4" s="31" t="s">
        <v>126</v>
      </c>
      <c r="AC4" s="31" t="s">
        <v>181</v>
      </c>
    </row>
  </sheetData>
  <autoFilter ref="A1:AC4" xr:uid="{00000000-0009-0000-0000-000002000000}"/>
  <phoneticPr fontId="2" type="noConversion"/>
  <dataValidations count="1">
    <dataValidation type="list" allowBlank="1" showInputMessage="1" showErrorMessage="1" sqref="U2:U4" xr:uid="{00000000-0002-0000-0200-000000000000}">
      <formula1>"조치완료,조치중,미조치,예외처리"</formula1>
    </dataValidation>
  </dataValidations>
  <hyperlinks>
    <hyperlink ref="A2" r:id="rId1" display="url" xr:uid="{00000000-0004-0000-0200-000000000000}"/>
    <hyperlink ref="A3" r:id="rId2" display="url" xr:uid="{00000000-0004-0000-0200-000001000000}"/>
    <hyperlink ref="A4" r:id="rId3" display="url" xr:uid="{00000000-0004-0000-0200-000002000000}"/>
  </hyperlinks>
  <pageMargins left="0.7" right="0.7" top="0.75" bottom="0.75" header="0.3" footer="0.3"/>
  <pageSetup paperSize="9" orientation="portrait" verticalDpi="0"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R91"/>
  <sheetViews>
    <sheetView workbookViewId="0">
      <selection activeCell="D29" sqref="D29"/>
    </sheetView>
  </sheetViews>
  <sheetFormatPr defaultRowHeight="15"/>
  <cols>
    <col min="7" max="8" width="14.7109375" customWidth="1"/>
    <col min="13" max="13" width="43" style="47" hidden="1" customWidth="1"/>
    <col min="14" max="14" width="24.5703125" style="18" hidden="1" customWidth="1"/>
    <col min="15" max="17" width="25.85546875" style="18" hidden="1" customWidth="1"/>
    <col min="18" max="18" width="9" hidden="1" customWidth="1"/>
  </cols>
  <sheetData>
    <row r="1" spans="1:18" ht="2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7" t="s">
        <v>212</v>
      </c>
      <c r="N1" s="7" t="s">
        <v>84</v>
      </c>
      <c r="O1" s="37" t="s">
        <v>85</v>
      </c>
      <c r="P1" s="37" t="s">
        <v>86</v>
      </c>
      <c r="Q1" s="37" t="s">
        <v>198</v>
      </c>
      <c r="R1" s="7" t="s">
        <v>183</v>
      </c>
    </row>
    <row r="2" spans="1:18" ht="2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7" t="s">
        <v>98</v>
      </c>
      <c r="N2" s="38" t="s">
        <v>112</v>
      </c>
      <c r="O2" s="37" t="s">
        <v>126</v>
      </c>
      <c r="P2" s="37" t="s">
        <v>141</v>
      </c>
      <c r="Q2" s="37" t="s">
        <v>199</v>
      </c>
      <c r="R2" s="7" t="s">
        <v>184</v>
      </c>
    </row>
    <row r="3" spans="1:18">
      <c r="A3" s="3" t="s">
        <v>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7" t="s">
        <v>99</v>
      </c>
      <c r="N3" s="38" t="s">
        <v>113</v>
      </c>
      <c r="O3" s="37" t="s">
        <v>127</v>
      </c>
      <c r="P3" s="37" t="s">
        <v>142</v>
      </c>
      <c r="Q3" s="37" t="s">
        <v>200</v>
      </c>
      <c r="R3" s="7" t="s">
        <v>185</v>
      </c>
    </row>
    <row r="4" spans="1:18">
      <c r="A4" s="4" t="s">
        <v>22</v>
      </c>
      <c r="B4" s="75" t="s">
        <v>23</v>
      </c>
      <c r="C4" s="76"/>
      <c r="D4" s="76"/>
      <c r="E4" s="76"/>
      <c r="F4" s="77"/>
      <c r="G4" s="4" t="s">
        <v>24</v>
      </c>
      <c r="H4" s="4" t="s">
        <v>25</v>
      </c>
      <c r="I4" s="2"/>
      <c r="J4" s="2"/>
      <c r="K4" s="2"/>
      <c r="L4" s="2"/>
      <c r="M4" s="37" t="s">
        <v>100</v>
      </c>
      <c r="N4" s="38" t="s">
        <v>114</v>
      </c>
      <c r="O4" s="37" t="s">
        <v>128</v>
      </c>
      <c r="P4" s="37" t="s">
        <v>143</v>
      </c>
      <c r="Q4" s="37" t="s">
        <v>201</v>
      </c>
      <c r="R4" s="7" t="s">
        <v>186</v>
      </c>
    </row>
    <row r="5" spans="1:18">
      <c r="A5" s="5">
        <v>1</v>
      </c>
      <c r="B5" s="78" t="s">
        <v>26</v>
      </c>
      <c r="C5" s="79"/>
      <c r="D5" s="79"/>
      <c r="E5" s="79"/>
      <c r="F5" s="80"/>
      <c r="G5" s="6" t="s">
        <v>27</v>
      </c>
      <c r="H5" s="7"/>
      <c r="I5" s="2"/>
      <c r="J5" s="2"/>
      <c r="K5" s="2"/>
      <c r="L5" s="2"/>
      <c r="M5" s="37" t="s">
        <v>101</v>
      </c>
      <c r="N5" s="38" t="s">
        <v>115</v>
      </c>
      <c r="O5" s="37" t="s">
        <v>129</v>
      </c>
      <c r="P5" s="37" t="s">
        <v>144</v>
      </c>
      <c r="Q5" s="37" t="s">
        <v>202</v>
      </c>
      <c r="R5" s="7" t="s">
        <v>187</v>
      </c>
    </row>
    <row r="6" spans="1:18">
      <c r="A6" s="5">
        <v>2</v>
      </c>
      <c r="B6" s="78" t="s">
        <v>28</v>
      </c>
      <c r="C6" s="79"/>
      <c r="D6" s="79"/>
      <c r="E6" s="79"/>
      <c r="F6" s="80"/>
      <c r="G6" s="6" t="s">
        <v>29</v>
      </c>
      <c r="H6" s="7"/>
      <c r="I6" s="2"/>
      <c r="J6" s="2"/>
      <c r="K6" s="2"/>
      <c r="L6" s="2"/>
      <c r="M6" s="37" t="s">
        <v>102</v>
      </c>
      <c r="N6" s="38" t="s">
        <v>116</v>
      </c>
      <c r="O6" s="37" t="s">
        <v>130</v>
      </c>
      <c r="P6" s="37" t="s">
        <v>140</v>
      </c>
      <c r="Q6" s="37" t="s">
        <v>203</v>
      </c>
      <c r="R6" s="7" t="s">
        <v>188</v>
      </c>
    </row>
    <row r="7" spans="1:18">
      <c r="A7" s="5">
        <v>3</v>
      </c>
      <c r="B7" s="78" t="s">
        <v>30</v>
      </c>
      <c r="C7" s="79"/>
      <c r="D7" s="79"/>
      <c r="E7" s="79"/>
      <c r="F7" s="80"/>
      <c r="G7" s="6" t="s">
        <v>31</v>
      </c>
      <c r="H7" s="6" t="s">
        <v>32</v>
      </c>
      <c r="I7" s="2"/>
      <c r="J7" s="2"/>
      <c r="K7" s="2"/>
      <c r="L7" s="2"/>
      <c r="M7" s="37" t="s">
        <v>103</v>
      </c>
      <c r="N7" s="38" t="s">
        <v>117</v>
      </c>
      <c r="O7" s="37" t="s">
        <v>131</v>
      </c>
      <c r="P7" s="37" t="s">
        <v>145</v>
      </c>
      <c r="Q7" s="37" t="s">
        <v>204</v>
      </c>
      <c r="R7" s="7" t="s">
        <v>189</v>
      </c>
    </row>
    <row r="8" spans="1:18">
      <c r="A8" s="5">
        <v>4</v>
      </c>
      <c r="B8" s="78" t="s">
        <v>33</v>
      </c>
      <c r="C8" s="79"/>
      <c r="D8" s="79"/>
      <c r="E8" s="79"/>
      <c r="F8" s="80"/>
      <c r="G8" s="6" t="s">
        <v>27</v>
      </c>
      <c r="H8" s="7"/>
      <c r="I8" s="2"/>
      <c r="J8" s="2"/>
      <c r="K8" s="2"/>
      <c r="L8" s="2"/>
      <c r="M8" s="37" t="s">
        <v>104</v>
      </c>
      <c r="N8" s="38" t="s">
        <v>118</v>
      </c>
      <c r="O8" s="37" t="s">
        <v>132</v>
      </c>
      <c r="P8" s="37" t="s">
        <v>146</v>
      </c>
      <c r="Q8" s="37" t="s">
        <v>205</v>
      </c>
      <c r="R8" s="7" t="s">
        <v>190</v>
      </c>
    </row>
    <row r="9" spans="1:18">
      <c r="A9" s="8"/>
      <c r="B9" s="9"/>
      <c r="C9" s="9"/>
      <c r="D9" s="9"/>
      <c r="E9" s="9"/>
      <c r="F9" s="9"/>
      <c r="G9" s="8"/>
      <c r="H9" s="2"/>
      <c r="I9" s="2"/>
      <c r="J9" s="2"/>
      <c r="K9" s="2"/>
      <c r="L9" s="2"/>
      <c r="M9" s="37" t="s">
        <v>105</v>
      </c>
      <c r="N9" s="38" t="s">
        <v>119</v>
      </c>
      <c r="O9" s="37" t="s">
        <v>133</v>
      </c>
      <c r="P9" s="37" t="s">
        <v>147</v>
      </c>
      <c r="Q9" s="37" t="s">
        <v>206</v>
      </c>
      <c r="R9" s="7" t="s">
        <v>191</v>
      </c>
    </row>
    <row r="10" spans="1:18">
      <c r="A10" s="10" t="s">
        <v>34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7" t="s">
        <v>106</v>
      </c>
      <c r="N10" s="38" t="s">
        <v>120</v>
      </c>
      <c r="O10" s="37" t="s">
        <v>134</v>
      </c>
      <c r="P10" s="37" t="s">
        <v>148</v>
      </c>
      <c r="Q10" s="37" t="s">
        <v>207</v>
      </c>
      <c r="R10" s="7" t="s">
        <v>192</v>
      </c>
    </row>
    <row r="11" spans="1:18" ht="15.75">
      <c r="A11" s="11" t="s">
        <v>46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37" t="s">
        <v>107</v>
      </c>
      <c r="N11" s="38" t="s">
        <v>121</v>
      </c>
      <c r="O11" s="37" t="s">
        <v>135</v>
      </c>
      <c r="P11" s="37" t="s">
        <v>149</v>
      </c>
      <c r="Q11" s="37" t="s">
        <v>208</v>
      </c>
      <c r="R11" s="53" t="s">
        <v>193</v>
      </c>
    </row>
    <row r="12" spans="1:18" ht="15.75">
      <c r="A12" s="11" t="s">
        <v>35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37" t="s">
        <v>108</v>
      </c>
      <c r="N12" s="38" t="s">
        <v>122</v>
      </c>
      <c r="O12" s="37" t="s">
        <v>136</v>
      </c>
      <c r="P12" s="37" t="s">
        <v>152</v>
      </c>
      <c r="Q12" s="37" t="s">
        <v>209</v>
      </c>
      <c r="R12" s="53" t="s">
        <v>194</v>
      </c>
    </row>
    <row r="13" spans="1:18" ht="15.75">
      <c r="A13" s="11" t="s">
        <v>36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37" t="s">
        <v>109</v>
      </c>
      <c r="N13" s="38" t="s">
        <v>123</v>
      </c>
      <c r="O13" s="37" t="s">
        <v>137</v>
      </c>
      <c r="P13" s="37" t="s">
        <v>153</v>
      </c>
      <c r="Q13" s="37" t="s">
        <v>207</v>
      </c>
      <c r="R13" s="53" t="s">
        <v>195</v>
      </c>
    </row>
    <row r="14" spans="1:18" ht="15.75">
      <c r="A14" s="11" t="s">
        <v>37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37" t="s">
        <v>110</v>
      </c>
      <c r="N14" s="38" t="s">
        <v>124</v>
      </c>
      <c r="O14" s="37" t="s">
        <v>138</v>
      </c>
      <c r="P14" s="37" t="s">
        <v>150</v>
      </c>
      <c r="Q14" s="37" t="s">
        <v>210</v>
      </c>
      <c r="R14" s="53" t="s">
        <v>196</v>
      </c>
    </row>
    <row r="15" spans="1:18" ht="15.75">
      <c r="A15" s="11" t="s">
        <v>38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37" t="s">
        <v>111</v>
      </c>
      <c r="N15" s="38" t="s">
        <v>125</v>
      </c>
      <c r="O15" s="37" t="s">
        <v>139</v>
      </c>
      <c r="P15" s="37" t="s">
        <v>151</v>
      </c>
      <c r="Q15" s="37" t="s">
        <v>211</v>
      </c>
      <c r="R15" s="53" t="s">
        <v>197</v>
      </c>
    </row>
    <row r="16" spans="1:18" ht="15.75">
      <c r="A16" s="11" t="s">
        <v>39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N16" s="48"/>
      <c r="P16" s="50"/>
      <c r="Q16" s="19"/>
      <c r="R16" s="11"/>
    </row>
    <row r="17" spans="1:18" ht="15.75">
      <c r="A17" s="12" t="s">
        <v>40</v>
      </c>
      <c r="B17" s="12"/>
      <c r="C17" s="12"/>
      <c r="D17" s="12"/>
      <c r="E17" s="12"/>
      <c r="F17" s="12"/>
      <c r="G17" s="12"/>
      <c r="H17" s="12"/>
      <c r="I17" s="11"/>
      <c r="J17" s="11"/>
      <c r="K17" s="11"/>
      <c r="L17" s="11"/>
      <c r="N17" s="48"/>
      <c r="R17" s="11"/>
    </row>
    <row r="18" spans="1:18" ht="15.75">
      <c r="A18" s="13" t="s">
        <v>41</v>
      </c>
      <c r="B18" s="13"/>
      <c r="C18" s="13"/>
      <c r="D18" s="13"/>
      <c r="E18" s="13"/>
      <c r="F18" s="13"/>
      <c r="G18" s="13"/>
      <c r="H18" s="13"/>
      <c r="I18" s="11"/>
      <c r="J18" s="11"/>
      <c r="K18" s="11"/>
      <c r="L18" s="11"/>
      <c r="N18" s="48"/>
      <c r="R18" s="11"/>
    </row>
    <row r="19" spans="1:18" ht="15.75">
      <c r="A19" s="13"/>
      <c r="B19" s="14" t="s">
        <v>42</v>
      </c>
      <c r="C19" s="13"/>
      <c r="D19" s="13"/>
      <c r="E19" s="13"/>
      <c r="F19" s="13"/>
      <c r="G19" s="13"/>
      <c r="H19" s="13"/>
      <c r="I19" s="11"/>
      <c r="J19" s="11"/>
      <c r="K19" s="11"/>
      <c r="L19" s="11"/>
      <c r="N19" s="48"/>
      <c r="R19" s="11"/>
    </row>
    <row r="20" spans="1:18" ht="15.75">
      <c r="A20" s="13"/>
      <c r="B20" s="14" t="s">
        <v>43</v>
      </c>
      <c r="C20" s="13"/>
      <c r="D20" s="13"/>
      <c r="E20" s="13"/>
      <c r="F20" s="13"/>
      <c r="G20" s="13"/>
      <c r="H20" s="13"/>
      <c r="I20" s="11"/>
      <c r="J20" s="11"/>
      <c r="K20" s="11"/>
      <c r="L20" s="11"/>
      <c r="N20" s="48"/>
      <c r="R20" s="11"/>
    </row>
    <row r="21" spans="1:18" ht="15.75">
      <c r="A21" s="13"/>
      <c r="B21" s="14" t="s">
        <v>44</v>
      </c>
      <c r="C21" s="13"/>
      <c r="D21" s="13"/>
      <c r="E21" s="13"/>
      <c r="F21" s="13"/>
      <c r="G21" s="13"/>
      <c r="H21" s="13"/>
      <c r="I21" s="11"/>
      <c r="J21" s="11"/>
      <c r="K21" s="11"/>
      <c r="L21" s="11"/>
      <c r="N21" s="48"/>
      <c r="R21" s="11"/>
    </row>
    <row r="22" spans="1:18" ht="15.75">
      <c r="A22" s="13"/>
      <c r="B22" s="15" t="s">
        <v>45</v>
      </c>
      <c r="C22" s="13"/>
      <c r="D22" s="13"/>
      <c r="E22" s="13"/>
      <c r="F22" s="13"/>
      <c r="G22" s="13"/>
      <c r="H22" s="13"/>
      <c r="I22" s="11"/>
      <c r="J22" s="11"/>
      <c r="K22" s="11"/>
      <c r="L22" s="11"/>
      <c r="N22" s="48"/>
      <c r="R22" s="11"/>
    </row>
    <row r="23" spans="1:1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N23" s="48"/>
      <c r="R23" s="2"/>
    </row>
    <row r="24" spans="1:18">
      <c r="N24" s="48"/>
    </row>
    <row r="25" spans="1:18">
      <c r="M25" s="8"/>
      <c r="N25" s="48"/>
    </row>
    <row r="26" spans="1:18">
      <c r="N26" s="48"/>
    </row>
    <row r="27" spans="1:18">
      <c r="N27" s="48"/>
    </row>
    <row r="28" spans="1:18">
      <c r="N28" s="48"/>
    </row>
    <row r="29" spans="1:18">
      <c r="N29" s="48"/>
    </row>
    <row r="30" spans="1:18">
      <c r="N30" s="48"/>
    </row>
    <row r="31" spans="1:18">
      <c r="N31" s="48"/>
    </row>
    <row r="32" spans="1:18">
      <c r="N32" s="48"/>
    </row>
    <row r="33" spans="13:14">
      <c r="N33" s="48"/>
    </row>
    <row r="34" spans="13:14">
      <c r="N34" s="48"/>
    </row>
    <row r="35" spans="13:14">
      <c r="N35" s="48"/>
    </row>
    <row r="36" spans="13:14">
      <c r="N36" s="48"/>
    </row>
    <row r="37" spans="13:14">
      <c r="N37" s="48"/>
    </row>
    <row r="38" spans="13:14">
      <c r="N38" s="48"/>
    </row>
    <row r="39" spans="13:14">
      <c r="N39" s="48"/>
    </row>
    <row r="40" spans="13:14">
      <c r="N40" s="48"/>
    </row>
    <row r="41" spans="13:14">
      <c r="N41" s="48"/>
    </row>
    <row r="42" spans="13:14">
      <c r="N42" s="48"/>
    </row>
    <row r="43" spans="13:14">
      <c r="N43" s="48"/>
    </row>
    <row r="44" spans="13:14">
      <c r="N44" s="48"/>
    </row>
    <row r="45" spans="13:14">
      <c r="N45" s="48"/>
    </row>
    <row r="46" spans="13:14">
      <c r="M46" s="49"/>
      <c r="N46" s="48"/>
    </row>
    <row r="47" spans="13:14">
      <c r="M47" s="49"/>
      <c r="N47" s="48"/>
    </row>
    <row r="48" spans="13:14">
      <c r="M48" s="49"/>
      <c r="N48" s="48"/>
    </row>
    <row r="49" spans="13:14">
      <c r="M49" s="8"/>
      <c r="N49" s="48"/>
    </row>
    <row r="50" spans="13:14">
      <c r="M50" s="8"/>
      <c r="N50" s="48"/>
    </row>
    <row r="51" spans="13:14">
      <c r="M51" s="8"/>
      <c r="N51" s="48"/>
    </row>
    <row r="52" spans="13:14">
      <c r="M52" s="8"/>
      <c r="N52" s="48"/>
    </row>
    <row r="53" spans="13:14">
      <c r="M53" s="8"/>
      <c r="N53" s="48"/>
    </row>
    <row r="54" spans="13:14">
      <c r="M54" s="49"/>
      <c r="N54" s="48"/>
    </row>
    <row r="55" spans="13:14">
      <c r="M55" s="49"/>
      <c r="N55" s="48"/>
    </row>
    <row r="56" spans="13:14">
      <c r="M56" s="49"/>
      <c r="N56" s="48"/>
    </row>
    <row r="57" spans="13:14">
      <c r="M57" s="49"/>
      <c r="N57" s="48"/>
    </row>
    <row r="58" spans="13:14">
      <c r="M58" s="49"/>
      <c r="N58" s="48"/>
    </row>
    <row r="59" spans="13:14">
      <c r="M59" s="49"/>
      <c r="N59" s="48"/>
    </row>
    <row r="60" spans="13:14">
      <c r="M60" s="49"/>
      <c r="N60" s="48"/>
    </row>
    <row r="61" spans="13:14">
      <c r="M61" s="49"/>
      <c r="N61" s="48"/>
    </row>
    <row r="62" spans="13:14">
      <c r="M62" s="49"/>
      <c r="N62" s="48"/>
    </row>
    <row r="63" spans="13:14">
      <c r="M63" s="8"/>
      <c r="N63" s="48"/>
    </row>
    <row r="64" spans="13:14">
      <c r="N64" s="48"/>
    </row>
    <row r="65" spans="13:14">
      <c r="N65" s="48"/>
    </row>
    <row r="66" spans="13:14">
      <c r="N66" s="48"/>
    </row>
    <row r="67" spans="13:14">
      <c r="N67" s="48"/>
    </row>
    <row r="68" spans="13:14">
      <c r="N68" s="48"/>
    </row>
    <row r="69" spans="13:14">
      <c r="M69" s="8"/>
      <c r="N69" s="48"/>
    </row>
    <row r="70" spans="13:14">
      <c r="M70" s="8"/>
      <c r="N70" s="48"/>
    </row>
    <row r="71" spans="13:14">
      <c r="N71" s="48"/>
    </row>
    <row r="72" spans="13:14">
      <c r="N72" s="48"/>
    </row>
    <row r="73" spans="13:14">
      <c r="N73" s="48"/>
    </row>
    <row r="74" spans="13:14">
      <c r="N74" s="48"/>
    </row>
    <row r="75" spans="13:14">
      <c r="N75" s="48"/>
    </row>
    <row r="76" spans="13:14">
      <c r="N76" s="48"/>
    </row>
    <row r="77" spans="13:14">
      <c r="N77" s="48"/>
    </row>
    <row r="78" spans="13:14">
      <c r="N78" s="48"/>
    </row>
    <row r="79" spans="13:14">
      <c r="N79" s="48"/>
    </row>
    <row r="80" spans="13:14">
      <c r="N80" s="48"/>
    </row>
    <row r="81" spans="13:14">
      <c r="N81" s="48"/>
    </row>
    <row r="82" spans="13:14">
      <c r="N82" s="48"/>
    </row>
    <row r="83" spans="13:14">
      <c r="N83" s="48"/>
    </row>
    <row r="84" spans="13:14">
      <c r="N84" s="48"/>
    </row>
    <row r="85" spans="13:14">
      <c r="N85" s="48"/>
    </row>
    <row r="86" spans="13:14">
      <c r="N86" s="48"/>
    </row>
    <row r="87" spans="13:14">
      <c r="N87" s="48"/>
    </row>
    <row r="88" spans="13:14">
      <c r="N88" s="48"/>
    </row>
    <row r="89" spans="13:14">
      <c r="N89" s="48"/>
    </row>
    <row r="90" spans="13:14">
      <c r="N90" s="48"/>
    </row>
    <row r="91" spans="13:14">
      <c r="M91" s="8"/>
      <c r="N91" s="48"/>
    </row>
  </sheetData>
  <mergeCells count="5">
    <mergeCell ref="B4:F4"/>
    <mergeCell ref="B5:F5"/>
    <mergeCell ref="B6:F6"/>
    <mergeCell ref="B7:F7"/>
    <mergeCell ref="B8:F8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배치 집계현황</vt:lpstr>
      <vt:lpstr>업무별 집계현황</vt:lpstr>
      <vt:lpstr>시큐어코딩자료</vt:lpstr>
      <vt:lpstr>가이드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심승복(대보컨소시엄)</dc:creator>
  <cp:lastModifiedBy>Administrator</cp:lastModifiedBy>
  <dcterms:created xsi:type="dcterms:W3CDTF">2025-06-23T00:34:38Z</dcterms:created>
  <dcterms:modified xsi:type="dcterms:W3CDTF">2026-01-04T04:14:34Z</dcterms:modified>
</cp:coreProperties>
</file>